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Самараинвестнефть\151225 КС 1\"/>
    </mc:Choice>
  </mc:AlternateContent>
  <xr:revisionPtr revIDLastSave="0" documentId="13_ncr:1_{6A89D159-7E1B-4C63-815F-8F12B0DD464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Техническое задание" sheetId="1" r:id="rId1"/>
  </sheets>
  <definedNames>
    <definedName name="_xlnm._FilterDatabase" localSheetId="0" hidden="1">'Техническое задание'!$A$38:$E$560</definedName>
    <definedName name="_xlnm.Print_Titles" localSheetId="0">'Техническое задание'!$38:$38</definedName>
    <definedName name="_xlnm.Print_Area" localSheetId="0">'Техническое задание'!$A$1:$E$571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4" i="1" l="1"/>
  <c r="D153" i="1" l="1"/>
  <c r="A42" i="1" l="1"/>
  <c r="A43" i="1" s="1"/>
  <c r="A45" i="1" s="1"/>
  <c r="A49" i="1" s="1"/>
  <c r="A50" i="1" s="1"/>
  <c r="A53" i="1" s="1"/>
  <c r="A54" i="1" s="1"/>
  <c r="A55" i="1" s="1"/>
  <c r="A58" i="1" s="1"/>
  <c r="A61" i="1" s="1"/>
  <c r="A62" i="1" s="1"/>
  <c r="A66" i="1" s="1"/>
  <c r="A69" i="1" s="1"/>
  <c r="A70" i="1" s="1"/>
  <c r="A72" i="1" s="1"/>
  <c r="A75" i="1" s="1"/>
  <c r="A76" i="1" s="1"/>
  <c r="A77" i="1" s="1"/>
  <c r="A80" i="1" s="1"/>
  <c r="A84" i="1" s="1"/>
  <c r="A86" i="1" s="1"/>
  <c r="A88" i="1" s="1"/>
  <c r="A91" i="1" s="1"/>
  <c r="A92" i="1" s="1"/>
  <c r="A93" i="1" s="1"/>
  <c r="A96" i="1" s="1"/>
  <c r="A100" i="1" s="1"/>
  <c r="A102" i="1" s="1"/>
  <c r="A105" i="1" s="1"/>
  <c r="A106" i="1" s="1"/>
  <c r="A107" i="1" s="1"/>
  <c r="A110" i="1" s="1"/>
  <c r="A114" i="1" s="1"/>
  <c r="A116" i="1" s="1"/>
  <c r="A118" i="1" s="1"/>
  <c r="A120" i="1" s="1"/>
  <c r="A121" i="1" s="1"/>
  <c r="A123" i="1" s="1"/>
  <c r="A126" i="1" s="1"/>
  <c r="A129" i="1" s="1"/>
  <c r="A132" i="1" s="1"/>
  <c r="A134" i="1" s="1"/>
  <c r="A136" i="1" s="1"/>
  <c r="A140" i="1" s="1"/>
  <c r="A141" i="1" s="1"/>
  <c r="A146" i="1" s="1"/>
  <c r="A153" i="1" s="1"/>
  <c r="A158" i="1" s="1"/>
  <c r="A160" i="1" s="1"/>
  <c r="A161" i="1" s="1"/>
  <c r="A163" i="1" s="1"/>
  <c r="A164" i="1" s="1"/>
  <c r="A166" i="1" s="1"/>
  <c r="A172" i="1" s="1"/>
  <c r="A174" i="1" s="1"/>
  <c r="A176" i="1" s="1"/>
  <c r="A177" i="1" s="1"/>
  <c r="A185" i="1" s="1"/>
  <c r="A189" i="1" s="1"/>
  <c r="A192" i="1" s="1"/>
  <c r="A194" i="1" s="1"/>
  <c r="A198" i="1" s="1"/>
  <c r="A202" i="1" s="1"/>
  <c r="A203" i="1" s="1"/>
  <c r="A206" i="1" s="1"/>
  <c r="A207" i="1" s="1"/>
  <c r="A208" i="1" s="1"/>
  <c r="A209" i="1" s="1"/>
  <c r="A210" i="1" l="1"/>
  <c r="A211" i="1" s="1"/>
  <c r="A213" i="1" s="1"/>
  <c r="A214" i="1" s="1"/>
  <c r="A215" i="1" s="1"/>
  <c r="A217" i="1" s="1"/>
  <c r="A220" i="1" s="1"/>
  <c r="A221" i="1" s="1"/>
  <c r="A225" i="1" s="1"/>
  <c r="A226" i="1" s="1"/>
  <c r="A228" i="1" s="1"/>
  <c r="A230" i="1" s="1"/>
  <c r="A233" i="1" s="1"/>
  <c r="A234" i="1" s="1"/>
  <c r="A235" i="1" s="1"/>
  <c r="A236" i="1" s="1"/>
  <c r="D463" i="1"/>
  <c r="D471" i="1"/>
  <c r="D473" i="1" s="1"/>
  <c r="D470" i="1"/>
  <c r="D468" i="1"/>
  <c r="A237" i="1" l="1"/>
  <c r="A238" i="1" s="1"/>
  <c r="A240" i="1" s="1"/>
  <c r="A241" i="1" s="1"/>
  <c r="A242" i="1" s="1"/>
  <c r="A244" i="1" s="1"/>
  <c r="A247" i="1" s="1"/>
  <c r="A248" i="1" s="1"/>
  <c r="A252" i="1" s="1"/>
  <c r="A253" i="1" s="1"/>
  <c r="D472" i="1"/>
  <c r="D62" i="1" l="1"/>
  <c r="D61" i="1"/>
  <c r="D58" i="1"/>
  <c r="D368" i="1" l="1"/>
  <c r="D367" i="1"/>
  <c r="D339" i="1"/>
  <c r="D338" i="1"/>
  <c r="F326" i="1"/>
  <c r="D326" i="1"/>
  <c r="D316" i="1"/>
  <c r="D313" i="1"/>
  <c r="D311" i="1"/>
  <c r="D310" i="1"/>
  <c r="D309" i="1"/>
  <c r="D306" i="1"/>
  <c r="D307" i="1" s="1"/>
  <c r="D308" i="1" s="1"/>
  <c r="D305" i="1"/>
  <c r="D304" i="1"/>
  <c r="D303" i="1"/>
  <c r="D302" i="1"/>
  <c r="D299" i="1"/>
  <c r="D298" i="1"/>
  <c r="D294" i="1"/>
  <c r="D293" i="1"/>
  <c r="D290" i="1"/>
  <c r="D288" i="1"/>
  <c r="D287" i="1"/>
  <c r="D286" i="1"/>
  <c r="D283" i="1"/>
  <c r="D284" i="1" s="1"/>
  <c r="D285" i="1" s="1"/>
  <c r="D282" i="1"/>
  <c r="D281" i="1"/>
  <c r="D280" i="1"/>
  <c r="D279" i="1"/>
  <c r="D276" i="1"/>
  <c r="D275" i="1"/>
  <c r="D271" i="1"/>
  <c r="D270" i="1"/>
  <c r="D267" i="1"/>
  <c r="D265" i="1"/>
  <c r="D264" i="1"/>
  <c r="D263" i="1"/>
  <c r="D260" i="1"/>
  <c r="D261" i="1" s="1"/>
  <c r="D262" i="1" s="1"/>
  <c r="D259" i="1"/>
  <c r="D258" i="1"/>
  <c r="D257" i="1"/>
  <c r="D256" i="1"/>
  <c r="A256" i="1"/>
  <c r="A257" i="1" s="1"/>
  <c r="A258" i="1" s="1"/>
  <c r="A259" i="1" s="1"/>
  <c r="D253" i="1"/>
  <c r="D252" i="1"/>
  <c r="D248" i="1"/>
  <c r="D247" i="1"/>
  <c r="D244" i="1"/>
  <c r="D242" i="1"/>
  <c r="D241" i="1"/>
  <c r="D240" i="1"/>
  <c r="D237" i="1"/>
  <c r="D238" i="1" s="1"/>
  <c r="D239" i="1" s="1"/>
  <c r="D236" i="1"/>
  <c r="D235" i="1"/>
  <c r="D234" i="1"/>
  <c r="D233" i="1"/>
  <c r="D230" i="1"/>
  <c r="D228" i="1"/>
  <c r="D226" i="1"/>
  <c r="D225" i="1"/>
  <c r="D221" i="1"/>
  <c r="D220" i="1"/>
  <c r="D217" i="1"/>
  <c r="D215" i="1"/>
  <c r="D214" i="1"/>
  <c r="D213" i="1"/>
  <c r="D210" i="1"/>
  <c r="D211" i="1" s="1"/>
  <c r="D212" i="1" s="1"/>
  <c r="D209" i="1"/>
  <c r="D208" i="1"/>
  <c r="D207" i="1"/>
  <c r="D206" i="1"/>
  <c r="D203" i="1"/>
  <c r="D202" i="1"/>
  <c r="D190" i="1"/>
  <c r="D141" i="1"/>
  <c r="D140" i="1"/>
  <c r="D129" i="1"/>
  <c r="D128" i="1"/>
  <c r="D127" i="1"/>
  <c r="D118" i="1"/>
  <c r="D116" i="1"/>
  <c r="D114" i="1"/>
  <c r="D110" i="1"/>
  <c r="D107" i="1"/>
  <c r="D106" i="1"/>
  <c r="D105" i="1"/>
  <c r="D96" i="1"/>
  <c r="D93" i="1"/>
  <c r="D92" i="1"/>
  <c r="D91" i="1"/>
  <c r="D80" i="1"/>
  <c r="D77" i="1"/>
  <c r="D76" i="1"/>
  <c r="D75" i="1"/>
  <c r="D66" i="1"/>
  <c r="D55" i="1"/>
  <c r="D54" i="1"/>
  <c r="D53" i="1"/>
  <c r="D49" i="1"/>
  <c r="D50" i="1" s="1"/>
  <c r="D45" i="1"/>
  <c r="D43" i="1"/>
  <c r="D41" i="1"/>
  <c r="A260" i="1" l="1"/>
  <c r="A261" i="1" s="1"/>
  <c r="A263" i="1" s="1"/>
  <c r="A264" i="1" s="1"/>
  <c r="A265" i="1" s="1"/>
  <c r="A267" i="1" s="1"/>
  <c r="A270" i="1" s="1"/>
  <c r="A271" i="1" s="1"/>
  <c r="A275" i="1" s="1"/>
  <c r="A276" i="1" s="1"/>
  <c r="A279" i="1" s="1"/>
  <c r="A280" i="1" s="1"/>
  <c r="A281" i="1" s="1"/>
  <c r="A282" i="1" s="1"/>
  <c r="D126" i="1"/>
  <c r="A283" i="1" l="1"/>
  <c r="A284" i="1" s="1"/>
  <c r="A286" i="1" s="1"/>
  <c r="A287" i="1" s="1"/>
  <c r="A288" i="1" s="1"/>
  <c r="A290" i="1" s="1"/>
  <c r="A293" i="1" s="1"/>
  <c r="A294" i="1" s="1"/>
  <c r="A298" i="1" s="1"/>
  <c r="A299" i="1" s="1"/>
  <c r="A302" i="1" s="1"/>
  <c r="A303" i="1" s="1"/>
  <c r="A304" i="1" s="1"/>
  <c r="A305" i="1" s="1"/>
  <c r="A306" i="1" l="1"/>
  <c r="A307" i="1" s="1"/>
  <c r="A309" i="1" s="1"/>
  <c r="A310" i="1" s="1"/>
  <c r="A311" i="1" s="1"/>
  <c r="A313" i="1" s="1"/>
  <c r="A316" i="1" s="1"/>
  <c r="A317" i="1" s="1"/>
  <c r="A320" i="1" s="1"/>
  <c r="A322" i="1" s="1"/>
  <c r="A324" i="1" s="1"/>
  <c r="A326" i="1" s="1"/>
  <c r="A331" i="1" s="1"/>
  <c r="A338" i="1" s="1"/>
  <c r="A342" i="1" s="1"/>
  <c r="A344" i="1" s="1"/>
  <c r="A346" i="1" s="1"/>
  <c r="A347" i="1" s="1"/>
  <c r="A348" i="1" s="1"/>
  <c r="A349" i="1" s="1"/>
  <c r="A350" i="1" s="1"/>
  <c r="A351" i="1" s="1"/>
  <c r="A352" i="1" s="1"/>
  <c r="A354" i="1" s="1"/>
  <c r="A355" i="1" s="1"/>
  <c r="A357" i="1" s="1"/>
  <c r="A359" i="1" s="1"/>
  <c r="A361" i="1" s="1"/>
  <c r="A363" i="1" s="1"/>
  <c r="A365" i="1" s="1"/>
  <c r="A367" i="1" s="1"/>
  <c r="A368" i="1" s="1"/>
  <c r="A372" i="1" s="1"/>
  <c r="A373" i="1" s="1"/>
  <c r="A374" i="1" s="1"/>
  <c r="A375" i="1" s="1"/>
  <c r="A376" i="1" s="1"/>
  <c r="A377" i="1" s="1"/>
  <c r="A378" i="1" s="1"/>
  <c r="A379" i="1" s="1"/>
  <c r="A381" i="1" s="1"/>
  <c r="A383" i="1" s="1"/>
  <c r="A384" i="1" s="1"/>
  <c r="A385" i="1" s="1"/>
  <c r="A387" i="1" s="1"/>
  <c r="A389" i="1" s="1"/>
  <c r="A391" i="1" s="1"/>
  <c r="A393" i="1" s="1"/>
  <c r="A394" i="1" s="1"/>
  <c r="A397" i="1" s="1"/>
  <c r="A398" i="1" s="1"/>
  <c r="A400" i="1" s="1"/>
  <c r="A401" i="1" s="1"/>
  <c r="A402" i="1" s="1"/>
  <c r="A403" i="1" s="1"/>
  <c r="A404" i="1" s="1"/>
  <c r="A405" i="1" s="1"/>
  <c r="A407" i="1" s="1"/>
  <c r="A409" i="1" s="1"/>
  <c r="A410" i="1" s="1"/>
  <c r="A411" i="1" s="1"/>
  <c r="A412" i="1" s="1"/>
  <c r="A414" i="1" s="1"/>
  <c r="A418" i="1" s="1"/>
  <c r="A419" i="1" s="1"/>
  <c r="A420" i="1" s="1"/>
  <c r="A421" i="1" s="1"/>
  <c r="A422" i="1" s="1"/>
  <c r="A423" i="1" s="1"/>
  <c r="A424" i="1" s="1"/>
  <c r="A425" i="1" s="1"/>
  <c r="A427" i="1" s="1"/>
  <c r="A429" i="1" s="1"/>
  <c r="A431" i="1" l="1"/>
  <c r="A433" i="1" s="1"/>
  <c r="A434" i="1" s="1"/>
  <c r="A439" i="1" l="1"/>
  <c r="A441" i="1" s="1"/>
  <c r="A444" i="1" s="1"/>
  <c r="A445" i="1" s="1"/>
  <c r="A447" i="1" s="1"/>
  <c r="A452" i="1" s="1"/>
  <c r="A456" i="1" s="1"/>
  <c r="A436" i="1"/>
  <c r="A457" i="1" l="1"/>
  <c r="A458" i="1" s="1"/>
  <c r="A459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l="1"/>
  <c r="A476" i="1" s="1"/>
  <c r="A478" i="1" s="1"/>
  <c r="A479" i="1" s="1"/>
  <c r="A481" i="1" s="1"/>
  <c r="A482" i="1" s="1"/>
  <c r="A483" i="1" s="1"/>
  <c r="A485" i="1" s="1"/>
  <c r="A487" i="1" s="1"/>
  <c r="A489" i="1" s="1"/>
  <c r="A490" i="1" s="1"/>
  <c r="A493" i="1" s="1"/>
  <c r="A496" i="1" s="1"/>
  <c r="A498" i="1" s="1"/>
  <c r="A499" i="1" s="1"/>
  <c r="A500" i="1" s="1"/>
  <c r="A503" i="1" s="1"/>
  <c r="A506" i="1" s="1"/>
  <c r="A508" i="1" s="1"/>
  <c r="A509" i="1" s="1"/>
  <c r="A510" i="1" s="1"/>
  <c r="A511" i="1" s="1"/>
  <c r="A515" i="1" s="1"/>
  <c r="A519" i="1" s="1"/>
  <c r="A520" i="1" s="1"/>
  <c r="A523" i="1" l="1"/>
  <c r="A525" i="1" s="1"/>
  <c r="A529" i="1" s="1"/>
  <c r="A530" i="1" s="1"/>
  <c r="A531" i="1" s="1"/>
  <c r="A532" i="1" s="1"/>
  <c r="A534" i="1" s="1"/>
</calcChain>
</file>

<file path=xl/sharedStrings.xml><?xml version="1.0" encoding="utf-8"?>
<sst xmlns="http://schemas.openxmlformats.org/spreadsheetml/2006/main" count="1042" uniqueCount="418">
  <si>
    <t>№ п/п</t>
  </si>
  <si>
    <t>Наименование</t>
  </si>
  <si>
    <t>Ед. изм.</t>
  </si>
  <si>
    <t>Кол.</t>
  </si>
  <si>
    <t>Примечание</t>
  </si>
  <si>
    <t>Генеральный директор</t>
  </si>
  <si>
    <t>АО «Самараинвестнефть»</t>
  </si>
  <si>
    <t>Стоимость работ должна включать все затраты «Подрядчика» (накладные, транспортные  и другие расходы, связанные с оказанием данной услуги) и не подлежит корректировке в сторону увеличения.</t>
  </si>
  <si>
    <t>Выполнить работы в соответствии с нормативными документами, актами, положениями и правилами, действующими на территории РФ и положениями, регламентами и приказами по АО «Самараинвестнефть».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</si>
  <si>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</si>
  <si>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>Подрядчик обязан иметь все необходимые допуски на право выполнения всех работ, связанных с реализацией настоящего технического задания, а в случае привлечения сторонних организаций согласовывать с Заказчиком.</t>
  </si>
  <si>
    <t>Все затраты на проведение согласований и заключений во время производства работ производит подрядчик.</t>
  </si>
  <si>
    <t>Стоимость материалов применяемых в составлении сметной документации производится на основании федеральных сборников сметных цен утвержденных МинСтроем РФ. Дополнительные расчеты по компенсации стоимости материальных ресурсов не предусмотрены.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</si>
  <si>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</si>
  <si>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По окончании работ подрядчик обязан предоставить в полном объеме исполнительную документацию (включая спец.журналы) согласно действующих на сегодняшний момент нормативных документов.</t>
  </si>
  <si>
    <t xml:space="preserve">Подрядчику предусмотреть коэффициенты учитывающие снижение производительности труда - Производство ремонтно-строительных работ осуществляется в помещениях эксплуатируемого объекта капитального строительства, эксплуатация которого не прекращена, в том числе для объектов производственного и непроизводственного назначения без остановки рабочего процесса, при этом: в зоне производства ремонтно-строительных работ имеются действующее технологическое или лабораторное оборудование, мебель и иные загромождающие помещения предметы Приказ от 30.01.2024 № 55/пр прил.5 табл.5 п.1.2)
</t>
  </si>
  <si>
    <t>При привлечении к выполнению работ субподрядных организаций, Подрядчик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Подрядчиком.</t>
  </si>
  <si>
    <t>Согласовано:</t>
  </si>
  <si>
    <t>Утверждаю:</t>
  </si>
  <si>
    <t>Первый заместитель генерального директора - Главный инженер</t>
  </si>
  <si>
    <t>_____________ А.В. Пушкарев</t>
  </si>
  <si>
    <t>_____________ В.А. Черкашин</t>
  </si>
  <si>
    <t>Заместитель генерального директора по капитальному строительству</t>
  </si>
  <si>
    <t>_____________ В.В. Баранов</t>
  </si>
  <si>
    <t>Приложение 3</t>
  </si>
  <si>
    <t>«___»_____________2025 г.</t>
  </si>
  <si>
    <t>Техническое задание</t>
  </si>
  <si>
    <t>Информация о ЗАКАЗЧИКЕ работ и сведения необходимые для подготовки предложений.</t>
  </si>
  <si>
    <t>Заказчик –  АО «Самараинвестнефть»</t>
  </si>
  <si>
    <t>Генеральный директор ‑ Черкашин Виктор Алексеевич</t>
  </si>
  <si>
    <t>Почтовый адрес:</t>
  </si>
  <si>
    <t>Россия, 443029, г. Самара, ул. Губанова, 21.</t>
  </si>
  <si>
    <t>Снятие наличников</t>
  </si>
  <si>
    <t>м.п.</t>
  </si>
  <si>
    <t>шт</t>
  </si>
  <si>
    <t>м2</t>
  </si>
  <si>
    <t>к-т</t>
  </si>
  <si>
    <t>т</t>
  </si>
  <si>
    <t>Погрузка при автомобильных перевозках мусора строительного с погрузкой вручную</t>
  </si>
  <si>
    <t>Перевозка грузов I класса автомобилями-самосвалами грузоподъемностью 10 т работающих вне карьера на расстояние до 15 км</t>
  </si>
  <si>
    <t>Стоимость материалов Заказчика в сметные расчеты не включать.</t>
  </si>
  <si>
    <t>Лимитированные затраты (затраты на строительство временных зданий и сооружений, дополнительные затраты при производстве СМР в зимнее время, затраты на снегоборьбу и др.) определять в процентах от сметной стоимости строительно-монтажных работ без учета стоимости материалов Заказчика.</t>
  </si>
  <si>
    <t>Размеры норм лимитированных затрат не должны превышать нормативы, предусмотренные соответствующими Методиками действующей сметно-нормативной базы.</t>
  </si>
  <si>
    <t>Сметы должны быть составлены на основании актуальной редкции сборников базовых цен Федеральных единичных расценок (ФЕР-2020), в программном комплексе Гранд-Смета, с использованием индексов ООО "Стройинформресурс" для пересчета в уровень цен первого месяца текущего квартала (1 кв.- январь; 2 кв. - апрель; 3 кв. - июль; 4 кв. - октябрь) для региона нахождения объекта строительства на период проведения тендерных процедур/на период строительства объекта.</t>
  </si>
  <si>
    <t>м3</t>
  </si>
  <si>
    <t>кг</t>
  </si>
  <si>
    <t xml:space="preserve">Замена дверных блоков </t>
  </si>
  <si>
    <t>Демонтаж дверных коробок: в каменных стенах с отбивкой штукатурки в откосах</t>
  </si>
  <si>
    <t>Установка блоков из ПВХ в наружных и внутренних дверных проемах: в каменных стенах площадью проема до 3 м2</t>
  </si>
  <si>
    <t>Комната рабочего персонала</t>
  </si>
  <si>
    <t>Стены</t>
  </si>
  <si>
    <t>Разборка облицовки стен из панелей МДФ</t>
  </si>
  <si>
    <t xml:space="preserve">Плиты древесностружечные МДФ мебельные </t>
  </si>
  <si>
    <t>Полы</t>
  </si>
  <si>
    <t>Разборка покрытий полов: из линолеума и релина</t>
  </si>
  <si>
    <t>Разборка плинтусов: деревянных и из пластмассовых материалов</t>
  </si>
  <si>
    <t>Клей для укладки ПВХ-покрытий</t>
  </si>
  <si>
    <t>Устройство плинтусов поливинилхлоридных: на винтах самонарезающих</t>
  </si>
  <si>
    <t>Плинтус для полов из ПВХ, размер 19х48 мм</t>
  </si>
  <si>
    <t>Помещение склада (Сушилка)</t>
  </si>
  <si>
    <t>Блок пенобетонный, размер 20х30х60, D500</t>
  </si>
  <si>
    <t>Раствор кладочный, цементно-известковый, М150</t>
  </si>
  <si>
    <t>Покрытие поверхностей грунтовкой глубокого проникновения: за 2 раза стен</t>
  </si>
  <si>
    <t>Состав грунтовочный глубокого проникновения</t>
  </si>
  <si>
    <t>Окраска поливинилацетатными водоэмульсионными составами улучшенная: по штукатурке стен</t>
  </si>
  <si>
    <t xml:space="preserve">Краска водоэмульсионная для внутренних работ </t>
  </si>
  <si>
    <t>Комната мастера</t>
  </si>
  <si>
    <t>Заделка трещин в кирпичных стенах: цементным раствором</t>
  </si>
  <si>
    <t>Раствор готовый отделочный тяжелый, цементно-известковый, состав 1:1:6</t>
  </si>
  <si>
    <t>Окрашивание водоэмульсионными составами поверхностей стен, ранее окрашенных: водоэмульсионной краской с расчисткой старой краски свыше 10 до 35%</t>
  </si>
  <si>
    <t>Краска водоэмульсионная для внутренних работ</t>
  </si>
  <si>
    <t>Улучшенная масляная окраска ранее окрашенных стен: за два раза с расчисткой старой краски свыше 10 до 35%</t>
  </si>
  <si>
    <t>Краска для внутренних работ МА-025, синяя</t>
  </si>
  <si>
    <t>Помещение лаборатории</t>
  </si>
  <si>
    <t>Окраска известковыми составами: по кирпичу и бетону</t>
  </si>
  <si>
    <t>Известь строительная негашеная комовая, сорт I</t>
  </si>
  <si>
    <t>Входная группа</t>
  </si>
  <si>
    <t xml:space="preserve">Заделка дверного проема наружных стен из кирпича </t>
  </si>
  <si>
    <t>Устройство металлических перемычек в стенах существующих зданий</t>
  </si>
  <si>
    <t>Уголок горячекатаный, размер 75х75 мм</t>
  </si>
  <si>
    <t>Кирпич силикатный полнотелый одинарный, размер 250х120х65 мм, марка 150</t>
  </si>
  <si>
    <t>Дверь противопожарная металлическая: однопольная ДПМ-01/60, размером 1000х2100 мм</t>
  </si>
  <si>
    <t>Отопление</t>
  </si>
  <si>
    <t>Установка фильтров диаметром: 25 мм</t>
  </si>
  <si>
    <t>Фильтры для очистки воды в трубопроводах систем отопления, диаметр 25 мм</t>
  </si>
  <si>
    <t>Разборка трубопроводов из водогазопроводных труб в зданиях и сооружениях на сварке диаметром: свыше 50 до 100 мм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</si>
  <si>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</t>
  </si>
  <si>
    <t>Трубы полипропиленовые ПП-Р, номинальное давление 2,5 МПа, номинальный наружный диаметр 32 мм</t>
  </si>
  <si>
    <t>Хомуты с быстродействующим замком для крепления труб размером 32-37 мм</t>
  </si>
  <si>
    <t>кВт</t>
  </si>
  <si>
    <t>Радиаторы алюминиевые, марка: «CLAN-500», количество секций 8</t>
  </si>
  <si>
    <t>Пробки радиаторные</t>
  </si>
  <si>
    <t>Установка кранов воздушных</t>
  </si>
  <si>
    <t>Кран латунный для спуска воздуха</t>
  </si>
  <si>
    <t>Водоснабжение</t>
  </si>
  <si>
    <t>Механизированная разработка грунта в стеснённых условиях: экскаваторами</t>
  </si>
  <si>
    <t>Укладка трубопроводов из полиэтиленовых труб диаметром: 25 мм</t>
  </si>
  <si>
    <t>Трубы полиэтиленовые ПЭ63, SDR11, диаметр 25 мм</t>
  </si>
  <si>
    <t>Кран шаровый муфтовый для воды, номинальный диаметр 25 мм, тип в/н</t>
  </si>
  <si>
    <t>Муфта полипропиленовая комбинированная разъемная, с внутренней резьбой, номинальный наружный диаметр 25 мм, размер резьбы 3/4"</t>
  </si>
  <si>
    <t>Муфта полипропиленовая комбинированная, с наружной резьбой, номинальный наружный диаметр 25 мм, размер резьбы 3/4"</t>
  </si>
  <si>
    <t>Прокладка трубопроводов водоснабжения из напорных полиэтиленовых труб наружным диаметром: 25 мм</t>
  </si>
  <si>
    <t>Пробивка отверстий в кирпичных стенах для водогазопроводных труб вручную при толщине стен: в 2,5 кирпича</t>
  </si>
  <si>
    <t>Установка умывальников одиночных: с подводкой холодной воды</t>
  </si>
  <si>
    <t>Канализация</t>
  </si>
  <si>
    <t>Укладка трубопроводов канализации из полиэтиленовых труб диаметром: 110 мм</t>
  </si>
  <si>
    <t>Трубы напорные полиэтиленовые ПЭ100, стандартное размерное отношение SDR11 номинальный наружный диаметр 110 мм, толщина стенки 10 мм</t>
  </si>
  <si>
    <t>Трубы полипропиленовые для систем водоотведения, диаметр 50 мм</t>
  </si>
  <si>
    <t>Переход полипропиленовый для систем водоотведения, диаметр 110х50 мм</t>
  </si>
  <si>
    <t>Врезка полиэтиленовых патрубков в полиэтиленовые колодцы, диаметр: 110 мм</t>
  </si>
  <si>
    <t>Начальник ОКС __________________________________________________________Скопец Ю.В.</t>
  </si>
  <si>
    <t>Устройство короба металлического , размер 500 мм х 500 мм, высота 1100 мм</t>
  </si>
  <si>
    <t>Лист сталь оцинкованный 0,7мм</t>
  </si>
  <si>
    <t>Крыльцо металлическое</t>
  </si>
  <si>
    <t>Просечно-вытяжной прокат горячекатаный в листах мерных размеров из стали С235, шириной: 1000 мм, толщиной 5 мм</t>
  </si>
  <si>
    <t>Уголок горячекатаный, марка стали ВСт3кп2, размер 25х25х3 мм</t>
  </si>
  <si>
    <t>Краска маслянная для наружних работ темно серая</t>
  </si>
  <si>
    <t>Бак расширительный навесной</t>
  </si>
  <si>
    <t xml:space="preserve">Установка металлических дверных блоков </t>
  </si>
  <si>
    <t xml:space="preserve"> </t>
  </si>
  <si>
    <t xml:space="preserve">Ш=1,0; L=3,3 </t>
  </si>
  <si>
    <t>Радиаторы алюминиевые, марка: «CLAN-500», количество секций 4</t>
  </si>
  <si>
    <t>Облицовка стен плитами древесностружечными МДФ : по сплошному основанию на клее</t>
  </si>
  <si>
    <t xml:space="preserve">Раковины стальные эмалированные </t>
  </si>
  <si>
    <t>Облицовка оконных и дверных откосов декоративным бумажно-слоистым пластиком на клее</t>
  </si>
  <si>
    <t>Потолок</t>
  </si>
  <si>
    <t>Устройство плинтусов поливинилхлоридных</t>
  </si>
  <si>
    <t>Плинтус потолочный из ПВХ</t>
  </si>
  <si>
    <t>Проем Н=2,3; L=1,46; Т=0,3 (Дверь-Н=2,1; L=1,0)</t>
  </si>
  <si>
    <t>Кран шаровый муфтовый для воды, номинальный диаметр 20 мм, тип в/н</t>
  </si>
  <si>
    <t>Проем Н=2,36; L=1,5</t>
  </si>
  <si>
    <t>Здание нежилое (Склад А-4), инв.№00003907  расположенного по адресу: Самарская область, Сергиевский район, п.г.т.Суходол, ул. Г-Михайловского, д.1а</t>
  </si>
  <si>
    <t>Операторная ПНН Южно-Золотаревского месторождения, инв.№00005953</t>
  </si>
  <si>
    <t>Тамбур</t>
  </si>
  <si>
    <t xml:space="preserve">Плиты древесностружечные МДФ </t>
  </si>
  <si>
    <t>Разборка покрытий полов: из древесностружечных плит в один слой</t>
  </si>
  <si>
    <t>Разборка оснований покрытия полов: лаг из досок и брусков</t>
  </si>
  <si>
    <t>Укладка лаг: по кирпичным столбикам</t>
  </si>
  <si>
    <t>Устройство покрытий: дощатых толщиной 28 мм</t>
  </si>
  <si>
    <t>Устройство покрытий: из плит древесностружечных</t>
  </si>
  <si>
    <t>Разборка элементов облицовки потолков Армстронг</t>
  </si>
  <si>
    <t>Устройство потолков: плитно-ячеистых по каркасу из оцинкованного профиля (Армстронг)</t>
  </si>
  <si>
    <t>Помещение операторов</t>
  </si>
  <si>
    <t>Блоки дверные входные пластиковые: с простой коробкой, двупольная с офисной фурнитурой, без стеклопакета по типу сэндвич, площадь от 3-3,5 м2</t>
  </si>
  <si>
    <t>Комната раздевалка</t>
  </si>
  <si>
    <t>Комната приема пищи</t>
  </si>
  <si>
    <t>Радиаторы алюминиевые, марка: «CLAN-500», количество секций 4, мощность 780 Вт</t>
  </si>
  <si>
    <t>Радиаторы алюминиевые, марка: «CLAN-500», количество секций 6, мощность 1170 Вт</t>
  </si>
  <si>
    <t>Прорезка отверстий в деревянных перегородках: каркасно-обшивных</t>
  </si>
  <si>
    <t>раздевалка-2шт.</t>
  </si>
  <si>
    <t>Электромонтажные работы</t>
  </si>
  <si>
    <t>Демонтаж: выключателей, розеток</t>
  </si>
  <si>
    <t>Демонтаж: светильников для люминесцентных ламп</t>
  </si>
  <si>
    <t>Демонтаж: светильников с лампами накаливания</t>
  </si>
  <si>
    <t>Демонтаж кабеля</t>
  </si>
  <si>
    <t>Кабель-канал (короб) 20х12,5 мм</t>
  </si>
  <si>
    <t>Розетка штепсельная: неутопленного типа при открытой проводке</t>
  </si>
  <si>
    <t>Розетка открытой проводки двухгнездная</t>
  </si>
  <si>
    <t>Выключатель: одноклавишный неутопленного типа при открытой проводке</t>
  </si>
  <si>
    <t>Выключатель одноклавишный для открытой проводки</t>
  </si>
  <si>
    <t>тамбур-2шт; операторная-5шт; раздевалка-5шт; комната приема пищи-3шт; мастер-2шт.</t>
  </si>
  <si>
    <t>Кондиционер</t>
  </si>
  <si>
    <t>Прочие работы</t>
  </si>
  <si>
    <t>Решетки вентиляционные, пластмассовые, размер 400х400 мм</t>
  </si>
  <si>
    <t>Директор нефтегазового промысла _________________________________________Степаненко А.Г.</t>
  </si>
  <si>
    <t>Панели потолочные с комплектующими</t>
  </si>
  <si>
    <t>1500*2200</t>
  </si>
  <si>
    <t xml:space="preserve">Бак расширительный навесной </t>
  </si>
  <si>
    <t>Светильник потолочный под Армтронг светодиодный (согласно ОЛ)</t>
  </si>
  <si>
    <t>Котел электрический для отопления (согласно ОЛ)</t>
  </si>
  <si>
    <t>на складе</t>
  </si>
  <si>
    <t>Маты минераловатные прошивные без обкладок, 100, толщина 50 мм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</si>
  <si>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</si>
  <si>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>Трубы полипропиленовые ПП-Р, номинальное давление 2,5 МПа, номинальный наружный диаметр 20 мм</t>
  </si>
  <si>
    <t>Протяженность дороги от п/базы Сергиевский район, п. Суходол, ул. Гарина-Михайловского 1а до площадки строительства ПНН Ю-Золотаревского м-я: 
- асфальтированная дорога - 63 км.</t>
  </si>
  <si>
    <t>Разработал:</t>
  </si>
  <si>
    <t>Согласно ОЛ</t>
  </si>
  <si>
    <t>Отвод п/п диаметр 32 мм</t>
  </si>
  <si>
    <t xml:space="preserve">Кран шаровый муфтовый для воды, номинальный диаметр 32 мм </t>
  </si>
  <si>
    <t xml:space="preserve">Кран шаровый муфтовый для воды, номинальный диаметр 20 мм </t>
  </si>
  <si>
    <t>Угольник 90° из сополимера полипропилена РР-R тип 3 (PRCR), наружный диаметр 20 мм</t>
  </si>
  <si>
    <t>Угольник полипропиленовый 45 град., диаметр 20 мм</t>
  </si>
  <si>
    <t>Муфта полипропиленовая комбинированная, с наружной резьбой, разъемная диаметром: 20х1/2"</t>
  </si>
  <si>
    <t>Тройник полипропиленовый переходный, номинальный наружный диаметр 32х20х32 мм</t>
  </si>
  <si>
    <t>Пробивка с последующей заделкой в бетонных конструкциях полов и стен борозд площадью сечения: до 20см2</t>
  </si>
  <si>
    <t>Кран шаровый муфтовый для воды, номинальный диаметр 32 мм</t>
  </si>
  <si>
    <t>операторная-3шт; тамбур-2шт; комната приема пищи-2шт; мастер-1шт.</t>
  </si>
  <si>
    <t>Установка фильтров диаметром: 32 мм</t>
  </si>
  <si>
    <t>Фильтры для очистки воды в трубопроводах систем отопления, диаметр 32 мм</t>
  </si>
  <si>
    <t>Муфта полипропиленовая комбинированная, диаметром: 32 мм</t>
  </si>
  <si>
    <t>Радиаторы алюминиевые, марка: «CLAN-500», количество секций 10</t>
  </si>
  <si>
    <t>Трубы полипропиленовые ПП-Р, номинальное давление 2,5 МПа, номинальный наружный диаметр 25 мм</t>
  </si>
  <si>
    <t>Угольник 90° из сополимера полипропилена РР-R тип 3 (PRCR), наружный диаметр 25 мм</t>
  </si>
  <si>
    <t>Угольник полипропиленовый 45 град., диаметр 25 мм</t>
  </si>
  <si>
    <t>Тройник полипропиленовый переходный, номинальный наружный диаметр 32х25х32 мм</t>
  </si>
  <si>
    <t xml:space="preserve">Кран шаровый металлический муфтовый (разборный) угловой, номинальный диаметр 25 мм </t>
  </si>
  <si>
    <t>Муфта полипропиленовая комбинированная, с наружной резьбой, разъемная диаметром: 25х3/4"</t>
  </si>
  <si>
    <t>лаборатория-1шт</t>
  </si>
  <si>
    <t>сушилка-3шт., комната мастера-2шт</t>
  </si>
  <si>
    <t>комната рабочего персонала-2шт</t>
  </si>
  <si>
    <t>Монтаж водонагревателя электрического накопительного, объем 20л</t>
  </si>
  <si>
    <t>Прокладка трубопроводо обвязки водонагревателей из труб полипропиленовых диаметром 20 мм</t>
  </si>
  <si>
    <t>Муфта полипропиленовая комбинированная, с наружной резьбой, разъемная диаметром: 20 мм</t>
  </si>
  <si>
    <t>Подводка гибкая 30 см</t>
  </si>
  <si>
    <t>Фильтр для ГВС, диаметр 20 мм</t>
  </si>
  <si>
    <t>Клапан предохранительный регулируемый 1/2"</t>
  </si>
  <si>
    <t>Водонагреватель электрический накопительный плоский , установка вертикальная, 1,5 кВт,  объем 20л</t>
  </si>
  <si>
    <t>Муфта полипропиленовая разборная комбинированная, диаметром: 32 мм</t>
  </si>
  <si>
    <t xml:space="preserve">Кран шаровый металлический муфтовый , номинальный диаметр 20 мм </t>
  </si>
  <si>
    <t>Гибкая подводка 30 см</t>
  </si>
  <si>
    <t>Переход полипропиленовый разборный для систем водоотведения, диаметр 20 мм</t>
  </si>
  <si>
    <t>Смеситель для раковины</t>
  </si>
  <si>
    <t>Демонтаж внутреннего блока кондиционера настенного типа мощностью: до 5кВт</t>
  </si>
  <si>
    <t>Раннее демонтированный</t>
  </si>
  <si>
    <t>В соответствии с методикой применения сметных норм Приказ №421/пр от 04.08.2020г. П.179 подрядчику предусмотреть непредвиденные расходы в размере 2%. Расчеты за непредвиденные расходы производятся за фактические выполненные работы.</t>
  </si>
  <si>
    <t xml:space="preserve">Период выполнения ремонтных работ:  март 2026г. - август 2026г. </t>
  </si>
  <si>
    <t>Условия оплаты: Отсутствие авансирования, оплата работ производится не ранее 90 (девяноста) и не позднее 180 (сто восемьдесят) календарных дней с даты оформления Сторонами акта сдачи-приемки выполненных работ КС-2, Отчета об израсходованных материалах при строительных работах, Справки о стоимости выполненых работ и затрат КС-3 и предоставления Подрядчиком счета, а также исполнительной документации.</t>
  </si>
  <si>
    <t xml:space="preserve"> на выполнение текущих ремонтных работ в нежилых зданиях АО "Самараинвестнефть":                                                                  </t>
  </si>
  <si>
    <t>Здании нежилое (Склад А-4), инв.№3907 на БПО п. Суходол, Сергиевский р-он</t>
  </si>
  <si>
    <t>Операторная, инв. №5953 на ПНН Южно-Золотаревского месторождения</t>
  </si>
  <si>
    <t xml:space="preserve"> Нежилое здание (Здание стропольщиков), инв. № 3968 на БПО п.Суходол, Сергиевский р-он</t>
  </si>
  <si>
    <t>Прицеп-здание мобильное "Башкиря 9В" инв. №7415 на Плотниковском месторождении</t>
  </si>
  <si>
    <t>Контрольно-пропускного пункта Калиновый ключ, инв. №9375 на ПСП Калиновый Ключ</t>
  </si>
  <si>
    <t>Здание мобильное (Вагон-дом "Кочевник") для охраны,9х2,4 на санях, инв. №9197 на ПСП Калиновый Ключ</t>
  </si>
  <si>
    <t>Здание мобильное "Башкирия 8ВДКМ на санях, инв. №10274 на УПСВ Орловского месторождения</t>
  </si>
  <si>
    <t>Раздел 1. Демонтажные работы</t>
  </si>
  <si>
    <t>Разборка плинтусов из пластмассовых материалов</t>
  </si>
  <si>
    <t xml:space="preserve">Разборка покрытий полов из линолеума </t>
  </si>
  <si>
    <t>Разборка теплоизоляции полов из: плит пенополистирольных толщиной 100 мм</t>
  </si>
  <si>
    <t xml:space="preserve">Разборка оснований покрытия полов: сплошной настил из досок </t>
  </si>
  <si>
    <t>м</t>
  </si>
  <si>
    <t xml:space="preserve">Снятие дверных полотен </t>
  </si>
  <si>
    <t>2000*700-2шт.; 1900*700-1шт. (одна с металлическим уголком)</t>
  </si>
  <si>
    <t>Демонтаж металлического уголка</t>
  </si>
  <si>
    <t>Раздел 2. Устройство полов</t>
  </si>
  <si>
    <t>Плиты пенополистирольные h=100мм</t>
  </si>
  <si>
    <t>18,92 / 1,892</t>
  </si>
  <si>
    <t>м2 / м3</t>
  </si>
  <si>
    <t>Устройство покрытий дощатых из брусков</t>
  </si>
  <si>
    <t>Плиты ориентированно-стружечные типа OSB-3, длина 2500 мм, ширина 1250 мм, толщина 12 мм</t>
  </si>
  <si>
    <t>Линолеум коммерческий гомогенный</t>
  </si>
  <si>
    <t>Плинтус для полов из ПВХ</t>
  </si>
  <si>
    <t>Установка дверных полотен (ранее демонтируемых)</t>
  </si>
  <si>
    <t>Установка дверного доводчика</t>
  </si>
  <si>
    <t>Пленка полиэтиленовая толщиной 0,2-0,5 мм</t>
  </si>
  <si>
    <t>Закрыватель дверной гидравлический рычажный в алюминиевом корпусе</t>
  </si>
  <si>
    <t>на входную дверь</t>
  </si>
  <si>
    <t>Раздел 3. Уборка мусора</t>
  </si>
  <si>
    <t>Погрузо-разгрузочные работы при автомобильных перевозках: Погрузка мусора строительного с погрузкой вручную</t>
  </si>
  <si>
    <t>Перевозка грузов автомобилями-самосвалами грузоподъемностью 10 т работающих вне карьера на расстояние: I класс груза до 80 км</t>
  </si>
  <si>
    <t>Демонтаж металлических дверных блоков</t>
  </si>
  <si>
    <t>900*2000 - 2 штуки</t>
  </si>
  <si>
    <t>Демонтаж дверных коробок:  в деревянных стенах каркасных и в перегородках</t>
  </si>
  <si>
    <t>700*2000 - 1 шт</t>
  </si>
  <si>
    <t>900*2000 - 2 шт</t>
  </si>
  <si>
    <t>Снятие дверных полотен</t>
  </si>
  <si>
    <t>Снятие подоконных досок: пластиковых</t>
  </si>
  <si>
    <t>1400*200 - 1 шт</t>
  </si>
  <si>
    <t xml:space="preserve">Разборка дверных откосов из  пластика </t>
  </si>
  <si>
    <t>Грунт-эмаль акриловая</t>
  </si>
  <si>
    <t>700*2000 - 1 штука</t>
  </si>
  <si>
    <t>Пластик бумажно-слоистый с декоративной стороной</t>
  </si>
  <si>
    <t>Установка подоконных досок из ПВХ: в панельных стенах</t>
  </si>
  <si>
    <t>Доски подоконные ПВХ, ширина 200 мм</t>
  </si>
  <si>
    <t>Заглушки торцевые двусторонние к подоконной доске из ПВХ, белый</t>
  </si>
  <si>
    <t>Обеспыливание поверхности</t>
  </si>
  <si>
    <t>Обезжиривание поверхности уайт-спиритом</t>
  </si>
  <si>
    <t>Окраска металлических поверхностей: грунт-краской однокомпонентной акриловой</t>
  </si>
  <si>
    <t>дверь-купе 800*1900 - 1 шт.</t>
  </si>
  <si>
    <t>1 - розетка на 2 подключения</t>
  </si>
  <si>
    <t>Снятие дверных полотен (дверь-купе)</t>
  </si>
  <si>
    <t>Демонтаж розеток</t>
  </si>
  <si>
    <t>Демонтаж вентилятора осевого</t>
  </si>
  <si>
    <t>Демонтаж электропроводки, короба ПВХ 40*40</t>
  </si>
  <si>
    <t>Демонтаж  уголка ПВХ потолочного</t>
  </si>
  <si>
    <t>одна стена Ш-2,2; Н-2,2 ; окно 0,68*0,78</t>
  </si>
  <si>
    <t>Разборка теплоизоляции стен, полов из: плит пенополистирольных толщиной 100 мм</t>
  </si>
  <si>
    <t>Демонтаж кровельного покрытия: из профилированного листа при высоте здания до 3 м</t>
  </si>
  <si>
    <t>для монтажа проф.листа с торцов вагона</t>
  </si>
  <si>
    <t>Плиты пенополистирольные М100</t>
  </si>
  <si>
    <t>Устройство пароизоляции из полиэтиленовой пленки в один слой насухо (полы, стены)</t>
  </si>
  <si>
    <t>Полы-5,28м2; Стены-4,31м2</t>
  </si>
  <si>
    <t>Т = 10см,Полы-5,28м2;  Стены-4,31м2</t>
  </si>
  <si>
    <t xml:space="preserve">        Стены-4,31м2</t>
  </si>
  <si>
    <t>Панели декоративные МДФ, размер 2700х200х6 мм</t>
  </si>
  <si>
    <t>Укладка лаг</t>
  </si>
  <si>
    <t>Полы-5,28м2</t>
  </si>
  <si>
    <t>Установка блоков в наружных и внутренних дверных проемах: в перегородках и деревянных нерубленых стенах, площадь проема до 3 м2 (ранее демонтируемой)</t>
  </si>
  <si>
    <t>Доски подоконные ПВХ, ширина 100 мм</t>
  </si>
  <si>
    <t>Установка уголков ПВХ на клее</t>
  </si>
  <si>
    <t>Короба пластмассовые: шириной 20мм</t>
  </si>
  <si>
    <t xml:space="preserve">Провод в коробах, сечением: до 35 мм2 (ранее демонтируемый) </t>
  </si>
  <si>
    <t>Розетка штепсельная: неутопленного типа при открытой проводке (ранее демонтируемая)</t>
  </si>
  <si>
    <t>Установка вентиляторов осевых массой: до 0,025т (ранее демонтируемой)</t>
  </si>
  <si>
    <t>Герметизация примыканий кровли</t>
  </si>
  <si>
    <t>Герметизация мастикой швов горизонтальных</t>
  </si>
  <si>
    <t>Герметик, силиконовый универсальный прозрачный</t>
  </si>
  <si>
    <t>Устройство козырька</t>
  </si>
  <si>
    <t xml:space="preserve">Изготовление и монтаж стропильных и подстропильных ферм на высоте до 3 м пролетом: до 4 м </t>
  </si>
  <si>
    <t>L=260мм - 5шт; L=1000мм - 4шт; L=420мм - 12шт; L=2200мм - 2шт;  L=2120 - 2шт.</t>
  </si>
  <si>
    <t>Трубы стальные бесшовные горячедеформированные и холоднодеформированные прямоугольные из углеродистой и легированной стали, наружный размер 40х20 мм, толщина стенки 2 мм</t>
  </si>
  <si>
    <t>Очистка поверхности щетками</t>
  </si>
  <si>
    <t>Огрунтовка металлических поверхностей за один раз: грунтовкой ГФ-021</t>
  </si>
  <si>
    <t>Окраска металлических огрунтованных поверхностей: эмалью ПФ-115</t>
  </si>
  <si>
    <t>Монтаж кровельного покрытия: из профилированного листа при высоте здания до 3 м</t>
  </si>
  <si>
    <t>Профилированный настил окрашенный: С21-1000-0,7</t>
  </si>
  <si>
    <t>Шурупы-саморезы кровельные окрашенные 4,8х38 мм</t>
  </si>
  <si>
    <t>Устройство свеса</t>
  </si>
  <si>
    <t>Перевозка грузов автомобилями-самосвалами грузоподъемностью 10 т работающих вне карьера на расстояние: I класс груза до 50 км</t>
  </si>
  <si>
    <t>Щебень фракции 5-10мм</t>
  </si>
  <si>
    <t>Устройство фундаментных плит железобетонных: с ребрами вверх</t>
  </si>
  <si>
    <t>Пруток арматурный AIII (A300) 10 ст.3 ГОСТ 5781-82</t>
  </si>
  <si>
    <t>Бетон В15 F200 W8</t>
  </si>
  <si>
    <t>Разборка покрытий и оснований: цементно-бетонных</t>
  </si>
  <si>
    <t>Разработка грунта вручную глубиной 0,3м, группа грунтов 2</t>
  </si>
  <si>
    <t>Планировка основания грунта вручную</t>
  </si>
  <si>
    <t>Устройство фундаментных плит железобетонных: плоских</t>
  </si>
  <si>
    <t>Сетка сварная из арматурной проволоки без покрытия, диаметр проволоки 3,0 мм, размер ячейки 50х50 мм</t>
  </si>
  <si>
    <t>8шт</t>
  </si>
  <si>
    <t>Листы гипсокартонные: влагостойкие, толщиной 10 мм</t>
  </si>
  <si>
    <t>Маты минераловатные прошивные без обкладок, толщина 50 мм</t>
  </si>
  <si>
    <t>10 шт</t>
  </si>
  <si>
    <t>Установка решеток на окна</t>
  </si>
  <si>
    <t>шт / т</t>
  </si>
  <si>
    <t>2 / 0,117</t>
  </si>
  <si>
    <t>Решетка оконная 1200*1300мм</t>
  </si>
  <si>
    <t>Колодец КИП на узле подключения ПСП Калиновый Ключ, инв. №9339</t>
  </si>
  <si>
    <t>Разборка покрытий и оснований: щебеночных</t>
  </si>
  <si>
    <t>Очистка и обеспыливание наружной металлической поверхности</t>
  </si>
  <si>
    <t>Гидроизоляция боковая обмазочная битумная в 2 слоя металлической поверхности</t>
  </si>
  <si>
    <t>Мастика битумная</t>
  </si>
  <si>
    <t>теплоизоляция колодца</t>
  </si>
  <si>
    <t>7,6 / 0,38</t>
  </si>
  <si>
    <t>Плиты теплоизоляционные из пенопласта полистирольного ППС-50</t>
  </si>
  <si>
    <t>Изоляция наружной поверхности изделиями из пенопласта при помощи монтажного клея, толщина изделий 50мм с герметизацией стыков</t>
  </si>
  <si>
    <t>Обратная засыпка вручную колодца с уплотнением грунта вибротрамбовками,, группа грунтов: 1</t>
  </si>
  <si>
    <t>Устройство покрытий из щебня (ранне демонтированных)</t>
  </si>
  <si>
    <t>Демонтаж крыши-люка колодца</t>
  </si>
  <si>
    <t>Устройство однослойной перегородки из досок с креплением к стенкам колодца (перегородка в люк-лазе колодца)</t>
  </si>
  <si>
    <t>шт / м2</t>
  </si>
  <si>
    <t>1 / 0,5</t>
  </si>
  <si>
    <t>Изоляция поверхности деревянной перегородки изделиями из пенопласта при помощи монтажного клея, толщина изделий 50мм с герметизацией стыков</t>
  </si>
  <si>
    <t>0,5 / 0,025</t>
  </si>
  <si>
    <t>Герметизация термоусадочными манжетами вводов трубопровода в колодец</t>
  </si>
  <si>
    <t>диаметр трубопровода 219мм</t>
  </si>
  <si>
    <t>Прорезка проемов в стенах и перегородках: каркасно-обшивных</t>
  </si>
  <si>
    <t>шт / тн</t>
  </si>
  <si>
    <t>Установка лотка для приема документов в проем, массой 12кг</t>
  </si>
  <si>
    <t>1 / 0,012</t>
  </si>
  <si>
    <t>Выдвижной кассовый лоток ЛКВ-7 с запирающим замком в двух положениях</t>
  </si>
  <si>
    <t>Ножка для мебели телескопическая круглая ⌀60 высота 700-1100 мм</t>
  </si>
  <si>
    <t>для лотка 430х120мм</t>
  </si>
  <si>
    <t>Протяженность дороги от п/базы Сергиевский район, п. Суходол, ул. Гарина-Михайловского 1а до Плотниковского м-я:  
- асфальтированная дорога - 77 км.
- щебёночная дорога -  6 км</t>
  </si>
  <si>
    <t>Подрядчику предусмотреть перебазировку людских и технических ресурсов с одного объекта на другой, пребывание людских и технических ресурсов на объекте с учетом поэтапного выполнения работ:</t>
  </si>
  <si>
    <t xml:space="preserve">Протяженность дороги от п/базы Сергиевский район, п. Суходол, ул. Гарина-Михайловского 1а до УПСВ Орловского м-я: 
- асфальтированная дорога - 29 км.
</t>
  </si>
  <si>
    <t xml:space="preserve">Протяженность дороги от п/базы Сергиевский район, п. Суходол, ул. Гарина-Михайловского 1а до ПСП Калиновый Ключ: 
- асфальтированная дорога - 46 км.
</t>
  </si>
  <si>
    <t>Протяженность дороги от г. Самара до п/базы Сергиевский район, п. Суходол, ул. Гарина-Михайловского 1а : 
- асфальтированная дорога - 109 км.</t>
  </si>
  <si>
    <t>Главный технолог   _______________________________________________________Кузнецов А.В.</t>
  </si>
  <si>
    <t>размер на 1 дверь 800*2050</t>
  </si>
  <si>
    <t xml:space="preserve">Блок дверной входной из ПВХ-профилей, с простой коробкой, однопольный с фурнитурой, без стеклопакета  </t>
  </si>
  <si>
    <t>Отвод полипропиленовый 90°, для систем водоотведения, диаметр 50 мм</t>
  </si>
  <si>
    <t>МАНЖЕТА ТЕРМОУСАЖИВАЮЩАЯСЯ Новорад СТ-60 219*2,0*450</t>
  </si>
  <si>
    <t>комлп</t>
  </si>
  <si>
    <t>Демонтажные работы</t>
  </si>
  <si>
    <t>Внутренние отделочные работы</t>
  </si>
  <si>
    <t>Монтаж решеток на окна</t>
  </si>
  <si>
    <t>Наружные работы</t>
  </si>
  <si>
    <t>Электротехнические работы</t>
  </si>
  <si>
    <t>Уборка мусора</t>
  </si>
  <si>
    <t>Уголок из ПВХ, размер 10х10 мм</t>
  </si>
  <si>
    <t>Отмостка</t>
  </si>
  <si>
    <t>Материал Подрядчика применять исходя из сметных норм расхода. Стоимость учитывать по федеральному сборнику сметных цен.</t>
  </si>
  <si>
    <t>Состав работ и квалификационные требования к Подрядчику</t>
  </si>
  <si>
    <t xml:space="preserve">Установка металлических дверных блоков в готовые проемы </t>
  </si>
  <si>
    <t>Установка наличников</t>
  </si>
  <si>
    <t>Наличник деревянный</t>
  </si>
  <si>
    <t>Наличник ПВХ</t>
  </si>
  <si>
    <t>Блок дверной из алюминиевого профиля 62 (заполнение - сэндвич панель 32мм) в комплекте: доводчик, замок роликовый, ручка, порог</t>
  </si>
  <si>
    <t>Блок дверной деревянный внутренний с древесноволокнистыми плитами однопольный с полотнами глухими, с врезным замком</t>
  </si>
  <si>
    <t>Разборка покрытий полов: из линолеума</t>
  </si>
  <si>
    <t>Разборка покрытий полов из линолеума</t>
  </si>
  <si>
    <t>Заделка проема пенобетонными блоками</t>
  </si>
  <si>
    <t>Разборка плинтусов и из пластмассовых материалов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</si>
  <si>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два раза с земли и подмостей (11 м.п.)</t>
  </si>
  <si>
    <t>Установка радиаторов: алюминиевых</t>
  </si>
  <si>
    <t>Врезка в действующие сети трубопроводов отопления и водоснабжения диаметром: 25 мм</t>
  </si>
  <si>
    <t>Прокладка трубопроводов канализации из полиэтиленовых труб диаметром: 50 мм</t>
  </si>
  <si>
    <t>Облицовка стен декоративным панелями МДФ : по сплошному основанию на кляймерах</t>
  </si>
  <si>
    <t>Разборка покрытий полов: из ДСП в один слой</t>
  </si>
  <si>
    <t>Устройство теплозоляции сплошной из матов минераловатных</t>
  </si>
  <si>
    <t>Устройство перегородок из гипсокартонных листов (ГКЛ) с металлическим каркасом и двухслойной обшивкой с обеих сторон: глухих</t>
  </si>
  <si>
    <t xml:space="preserve">Установка блоков из ПВХ во внутренних дверных проемах: в каменных стенах </t>
  </si>
  <si>
    <t>Устройство гомогенного покрытия из линолеума на клее со свариванием полотнищ в стыках</t>
  </si>
  <si>
    <t>Монтаж котла отопительного на стене</t>
  </si>
  <si>
    <t>Установка бака расширительного на стене</t>
  </si>
  <si>
    <t>Монтаж кабель-канала пластмассового: шириной 20 мм</t>
  </si>
  <si>
    <t>Демонтаж кабель-канала пластмассового: шириной 20 мм.</t>
  </si>
  <si>
    <t>Прокладка провода в коробах, сечением: 3,5 мм2 (ранее демонтируемый)</t>
  </si>
  <si>
    <t>Установка сплит-систем с внутренним блоком настенного типа мощностью:  3 кВт</t>
  </si>
  <si>
    <t>Монтаж внутреннего блока кондиционера настенного типа мощностью: 3 кВт</t>
  </si>
  <si>
    <t>Установка пластиковых вентиляционных решеток площадью в свету 0,16 м2</t>
  </si>
  <si>
    <t xml:space="preserve">Теплоизоляция изделиями из пенопласта полов </t>
  </si>
  <si>
    <t xml:space="preserve">Устройство пароизоляции из полиэтиленовой пленки в один слой </t>
  </si>
  <si>
    <t>Разработка грунта вручную с креплениями в траншеях шириной 2 м, глубиной: 2,5 м, группа грунтов 2</t>
  </si>
  <si>
    <t>Установка блоков в наружных и внутренних дверных проемах: в перегородках и деревянных стенах, площадь проема 1,4 м2</t>
  </si>
  <si>
    <t>Заглушки торцевые к подоконной доске из ПВХ, белый</t>
  </si>
  <si>
    <t xml:space="preserve">Очистка сплошных поверхностей металлических дверей УШМ от старой краски </t>
  </si>
  <si>
    <t>работа выполняется с подмостей</t>
  </si>
  <si>
    <t xml:space="preserve">Теплоизоляция изделиями из пенопласта </t>
  </si>
  <si>
    <t>Устройство подстилающих и выравнивающих слоев из щебня с уплотнением виброплитой</t>
  </si>
  <si>
    <t>Улучшенная штукатурка поверхностей внутри здания цементным раствором по стенам бетонным</t>
  </si>
  <si>
    <t>Изготовление и монтаж площадок с настилом и ограждением из просечной и круглой стали.         Прим.Устройство настила из просечной стали  (1,0х3,3м)</t>
  </si>
  <si>
    <t>Монтаж светильников в подвесных потолках, устанавливаемый: на профиле, количество ламп в светильнике  4</t>
  </si>
  <si>
    <t>Демонтаж и монтаж котла отопительного</t>
  </si>
  <si>
    <t>Демонтаж и установка бака расширительного</t>
  </si>
  <si>
    <t>Облицовка откосов декоративным бумажно-слоистым пластиком на клее</t>
  </si>
  <si>
    <t>Устройство подстилающих и выравнивающих слоев из щебня с уплотнением виброплитой с предварительной планировкой существующего земельного полотна</t>
  </si>
  <si>
    <t>Контрольный колодец КИП, инв. №9339 на Узле подключения ПСП Калиновый Ключ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</si>
</sst>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00000"/>
    <numFmt numFmtId="166" formatCode="0.000"/>
    <numFmt numFmtId="167" formatCode="0.00000"/>
    <numFmt numFmtId="168" formatCode="0.0"/>
  </numFmts>
  <fonts count="20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0"/>
      <name val="Helv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b/>
      <sz val="9"/>
      <name val="Arial"/>
      <family val="2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0" fontId="9" fillId="0" borderId="0"/>
    <xf numFmtId="0" fontId="3" fillId="0" borderId="0"/>
    <xf numFmtId="43" fontId="1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67" fontId="1" fillId="2" borderId="1" xfId="0" applyNumberFormat="1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166" fontId="1" fillId="2" borderId="1" xfId="0" applyNumberFormat="1" applyFont="1" applyFill="1" applyBorder="1" applyAlignment="1" applyProtection="1">
      <alignment horizontal="center" vertical="center" wrapText="1"/>
    </xf>
    <xf numFmtId="1" fontId="10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3" xfId="0" applyNumberFormat="1" applyFont="1" applyFill="1" applyBorder="1" applyAlignment="1" applyProtection="1">
      <alignment horizontal="center" vertical="center" wrapText="1"/>
    </xf>
    <xf numFmtId="166" fontId="1" fillId="3" borderId="1" xfId="0" applyNumberFormat="1" applyFont="1" applyFill="1" applyBorder="1" applyAlignment="1" applyProtection="1">
      <alignment horizontal="center" vertical="center" wrapText="1"/>
    </xf>
    <xf numFmtId="167" fontId="1" fillId="3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left" vertical="center" wrapText="1"/>
    </xf>
    <xf numFmtId="1" fontId="1" fillId="3" borderId="1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5" fillId="0" borderId="0" xfId="2" applyNumberFormat="1" applyFont="1" applyBorder="1" applyAlignment="1">
      <alignment horizontal="left" vertical="center" wrapText="1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 wrapText="1"/>
    </xf>
    <xf numFmtId="1" fontId="15" fillId="3" borderId="1" xfId="0" applyNumberFormat="1" applyFont="1" applyFill="1" applyBorder="1" applyAlignment="1" applyProtection="1">
      <alignment horizontal="left" vertical="center" wrapText="1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center" vertical="center" wrapText="1"/>
    </xf>
    <xf numFmtId="168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168" fontId="1" fillId="2" borderId="3" xfId="0" applyNumberFormat="1" applyFont="1" applyFill="1" applyBorder="1" applyAlignment="1" applyProtection="1">
      <alignment horizontal="center" vertical="center" wrapText="1"/>
    </xf>
    <xf numFmtId="168" fontId="1" fillId="3" borderId="3" xfId="0" applyNumberFormat="1" applyFont="1" applyFill="1" applyBorder="1" applyAlignment="1" applyProtection="1">
      <alignment horizontal="center" vertical="center" wrapText="1"/>
    </xf>
    <xf numFmtId="1" fontId="1" fillId="3" borderId="3" xfId="0" applyNumberFormat="1" applyFont="1" applyFill="1" applyBorder="1" applyAlignment="1" applyProtection="1">
      <alignment horizontal="center" vertical="center" wrapText="1"/>
    </xf>
    <xf numFmtId="168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/>
    </xf>
    <xf numFmtId="1" fontId="16" fillId="3" borderId="1" xfId="0" applyNumberFormat="1" applyFont="1" applyFill="1" applyBorder="1" applyAlignment="1" applyProtection="1">
      <alignment horizontal="center" vertical="center" wrapText="1"/>
    </xf>
    <xf numFmtId="166" fontId="15" fillId="3" borderId="1" xfId="0" applyNumberFormat="1" applyFont="1" applyFill="1" applyBorder="1" applyAlignment="1" applyProtection="1">
      <alignment horizontal="center" vertical="center" wrapText="1"/>
    </xf>
    <xf numFmtId="1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2" borderId="1" xfId="5" applyNumberFormat="1" applyFont="1" applyFill="1" applyBorder="1" applyAlignment="1">
      <alignment horizontal="center" vertical="center"/>
    </xf>
    <xf numFmtId="2" fontId="16" fillId="2" borderId="1" xfId="5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1" fontId="2" fillId="4" borderId="2" xfId="0" applyNumberFormat="1" applyFont="1" applyFill="1" applyBorder="1" applyAlignment="1" applyProtection="1">
      <alignment horizontal="center" vertical="center" wrapText="1"/>
    </xf>
    <xf numFmtId="1" fontId="2" fillId="4" borderId="3" xfId="0" applyNumberFormat="1" applyFont="1" applyFill="1" applyBorder="1" applyAlignment="1" applyProtection="1">
      <alignment horizontal="center" vertical="center" wrapText="1"/>
    </xf>
    <xf numFmtId="1" fontId="2" fillId="4" borderId="7" xfId="0" applyNumberFormat="1" applyFont="1" applyFill="1" applyBorder="1" applyAlignment="1" applyProtection="1">
      <alignment horizontal="center" vertical="center" wrapText="1"/>
    </xf>
    <xf numFmtId="0" fontId="5" fillId="0" borderId="4" xfId="2" applyNumberFormat="1" applyFont="1" applyBorder="1" applyAlignment="1">
      <alignment horizontal="left" vertical="center" wrapText="1"/>
    </xf>
    <xf numFmtId="0" fontId="5" fillId="0" borderId="5" xfId="2" applyNumberFormat="1" applyFont="1" applyBorder="1" applyAlignment="1">
      <alignment horizontal="left" vertical="center" wrapText="1"/>
    </xf>
    <xf numFmtId="0" fontId="5" fillId="0" borderId="6" xfId="2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2" applyNumberFormat="1" applyFont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1" fontId="14" fillId="5" borderId="2" xfId="0" applyNumberFormat="1" applyFont="1" applyFill="1" applyBorder="1" applyAlignment="1" applyProtection="1">
      <alignment horizontal="center" vertical="center" wrapText="1"/>
    </xf>
    <xf numFmtId="1" fontId="14" fillId="5" borderId="3" xfId="0" applyNumberFormat="1" applyFont="1" applyFill="1" applyBorder="1" applyAlignment="1" applyProtection="1">
      <alignment horizontal="center" vertical="center" wrapText="1"/>
    </xf>
    <xf numFmtId="1" fontId="14" fillId="5" borderId="7" xfId="0" applyNumberFormat="1" applyFont="1" applyFill="1" applyBorder="1" applyAlignment="1" applyProtection="1">
      <alignment horizontal="center" vertical="center" wrapText="1"/>
    </xf>
    <xf numFmtId="1" fontId="18" fillId="5" borderId="2" xfId="0" applyNumberFormat="1" applyFont="1" applyFill="1" applyBorder="1" applyAlignment="1" applyProtection="1">
      <alignment horizontal="center" vertical="center" wrapText="1"/>
    </xf>
    <xf numFmtId="1" fontId="18" fillId="5" borderId="3" xfId="0" applyNumberFormat="1" applyFont="1" applyFill="1" applyBorder="1" applyAlignment="1" applyProtection="1">
      <alignment horizontal="center" vertical="center" wrapText="1"/>
    </xf>
    <xf numFmtId="1" fontId="18" fillId="5" borderId="7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right" vertical="center"/>
    </xf>
    <xf numFmtId="49" fontId="1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4" fillId="5" borderId="2" xfId="0" applyNumberFormat="1" applyFont="1" applyFill="1" applyBorder="1" applyAlignment="1" applyProtection="1">
      <alignment horizontal="center" vertical="center"/>
    </xf>
    <xf numFmtId="0" fontId="14" fillId="5" borderId="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Border="1" applyAlignment="1">
      <alignment horizontal="left" vertical="center" wrapText="1"/>
    </xf>
    <xf numFmtId="0" fontId="5" fillId="0" borderId="0" xfId="2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horizontal="right" vertical="center" wrapText="1"/>
    </xf>
  </cellXfs>
  <cellStyles count="6">
    <cellStyle name="Обычный" xfId="0" builtinId="0"/>
    <cellStyle name="Обычный 2 2" xfId="3" xr:uid="{00000000-0005-0000-0000-000001000000}"/>
    <cellStyle name="Обычный 2 2 2" xfId="4" xr:uid="{00000000-0005-0000-0000-000002000000}"/>
    <cellStyle name="Обычный 3" xfId="1" xr:uid="{00000000-0005-0000-0000-000003000000}"/>
    <cellStyle name="Обычный_ВЛ-6кВ №4, №5 (на сайте)" xfId="2" xr:uid="{00000000-0005-0000-0000-000004000000}"/>
    <cellStyle name="Финансовый" xfId="5" builtinId="3"/>
  </cellStyles>
  <dxfs count="0"/>
  <tableStyles count="0" defaultTableStyle="TableStyleMedium2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71" name="Text Box 7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74" name="Text Box 1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75" name="Text Box 1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76" name="Text Box 1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77" name="Text Box 1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536</xdr:row>
      <xdr:rowOff>0</xdr:rowOff>
    </xdr:from>
    <xdr:to>
      <xdr:col>1</xdr:col>
      <xdr:colOff>523875</xdr:colOff>
      <xdr:row>536</xdr:row>
      <xdr:rowOff>323179</xdr:rowOff>
    </xdr:to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5725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536</xdr:row>
      <xdr:rowOff>0</xdr:rowOff>
    </xdr:from>
    <xdr:to>
      <xdr:col>1</xdr:col>
      <xdr:colOff>226918</xdr:colOff>
      <xdr:row>536</xdr:row>
      <xdr:rowOff>323179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09575" y="254127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536</xdr:row>
      <xdr:rowOff>0</xdr:rowOff>
    </xdr:from>
    <xdr:to>
      <xdr:col>1</xdr:col>
      <xdr:colOff>226918</xdr:colOff>
      <xdr:row>536</xdr:row>
      <xdr:rowOff>323179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09575" y="254127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536</xdr:row>
      <xdr:rowOff>0</xdr:rowOff>
    </xdr:from>
    <xdr:to>
      <xdr:col>1</xdr:col>
      <xdr:colOff>226918</xdr:colOff>
      <xdr:row>536</xdr:row>
      <xdr:rowOff>323179</xdr:rowOff>
    </xdr:to>
    <xdr:sp macro="" textlink="">
      <xdr:nvSpPr>
        <xdr:cNvPr id="286" name="Text Box 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09575" y="254127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536</xdr:row>
      <xdr:rowOff>0</xdr:rowOff>
    </xdr:from>
    <xdr:to>
      <xdr:col>1</xdr:col>
      <xdr:colOff>226918</xdr:colOff>
      <xdr:row>536</xdr:row>
      <xdr:rowOff>323179</xdr:rowOff>
    </xdr:to>
    <xdr:sp macro="" textlink="">
      <xdr:nvSpPr>
        <xdr:cNvPr id="287" name="Text Box 1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09575" y="254127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536</xdr:row>
      <xdr:rowOff>0</xdr:rowOff>
    </xdr:from>
    <xdr:to>
      <xdr:col>1</xdr:col>
      <xdr:colOff>226918</xdr:colOff>
      <xdr:row>536</xdr:row>
      <xdr:rowOff>323179</xdr:rowOff>
    </xdr:to>
    <xdr:sp macro="" textlink="">
      <xdr:nvSpPr>
        <xdr:cNvPr id="288" name="Text Box 1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409575" y="254127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536</xdr:row>
      <xdr:rowOff>0</xdr:rowOff>
    </xdr:from>
    <xdr:to>
      <xdr:col>1</xdr:col>
      <xdr:colOff>226918</xdr:colOff>
      <xdr:row>536</xdr:row>
      <xdr:rowOff>323179</xdr:rowOff>
    </xdr:to>
    <xdr:sp macro="" textlink="">
      <xdr:nvSpPr>
        <xdr:cNvPr id="289" name="Text Box 2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09575" y="254127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0" name="Text Box 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6105525</xdr:colOff>
      <xdr:row>536</xdr:row>
      <xdr:rowOff>47625</xdr:rowOff>
    </xdr:from>
    <xdr:to>
      <xdr:col>2</xdr:col>
      <xdr:colOff>307881</xdr:colOff>
      <xdr:row>537</xdr:row>
      <xdr:rowOff>8854</xdr:rowOff>
    </xdr:to>
    <xdr:sp macro="" textlink="">
      <xdr:nvSpPr>
        <xdr:cNvPr id="293" name="Text Box 1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15100" y="26746200"/>
          <a:ext cx="307881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297" name="Text Box 17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298" name="Text Box 1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299" name="Text Box 1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00" name="Text Box 17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02" name="Text Box 1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03" name="Text Box 17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05" name="Text Box 1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537</xdr:row>
      <xdr:rowOff>121124</xdr:rowOff>
    </xdr:to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48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07" name="Text Box 1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537</xdr:row>
      <xdr:rowOff>121125</xdr:rowOff>
    </xdr:to>
    <xdr:sp macro="" textlink="">
      <xdr:nvSpPr>
        <xdr:cNvPr id="308" name="Text Box 1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48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1588994</xdr:colOff>
      <xdr:row>536</xdr:row>
      <xdr:rowOff>257735</xdr:rowOff>
    </xdr:from>
    <xdr:to>
      <xdr:col>5</xdr:col>
      <xdr:colOff>40060</xdr:colOff>
      <xdr:row>537</xdr:row>
      <xdr:rowOff>205892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351744" y="25613285"/>
          <a:ext cx="298916" cy="310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10" name="Text Box 17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537</xdr:row>
      <xdr:rowOff>121125</xdr:rowOff>
    </xdr:to>
    <xdr:sp macro="" textlink="">
      <xdr:nvSpPr>
        <xdr:cNvPr id="311" name="Text Box 1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48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12" name="Text Box 1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13" name="Text Box 1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14" name="Text Box 1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16" name="Text Box 1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18" name="Text Box 1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0" name="Text Box 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1" name="Text Box 1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29" name="Text Box 1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0" name="Text Box 1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2" name="Text Box 1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4" name="Text Box 1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36" name="Text Box 17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37" name="Text Box 1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38" name="Text Box 1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39" name="Text Box 1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4" name="Text Box 1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6" name="Text Box 1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7" name="Text Box 1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8" name="Text Box 1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1" name="Text Box 1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52" name="Text Box 1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53" name="Text Box 1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76200</xdr:colOff>
      <xdr:row>536</xdr:row>
      <xdr:rowOff>323179</xdr:rowOff>
    </xdr:to>
    <xdr:sp macro="" textlink="">
      <xdr:nvSpPr>
        <xdr:cNvPr id="354" name="Text Box 1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7086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6" name="Text Box 1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8" name="Text Box 1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2" name="Text Box 1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4" name="Text Box 1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6" name="Text Box 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71" name="Text Box 17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3" name="Text Box 1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8" name="Text Box 1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0" name="Text Box 1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2" name="Text Box 1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457200</xdr:colOff>
      <xdr:row>536</xdr:row>
      <xdr:rowOff>0</xdr:rowOff>
    </xdr:from>
    <xdr:to>
      <xdr:col>1</xdr:col>
      <xdr:colOff>533400</xdr:colOff>
      <xdr:row>536</xdr:row>
      <xdr:rowOff>323179</xdr:rowOff>
    </xdr:to>
    <xdr:sp macro="" textlink="">
      <xdr:nvSpPr>
        <xdr:cNvPr id="386" name="Text Box 1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6775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88" name="Text Box 1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89" name="Text Box 1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0" name="Text Box 1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2" name="Text Box 1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3" name="Text Box 1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4" name="Text Box 17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6" name="Text Box 17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7" name="Text Box 17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381000</xdr:colOff>
      <xdr:row>536</xdr:row>
      <xdr:rowOff>0</xdr:rowOff>
    </xdr:from>
    <xdr:to>
      <xdr:col>4</xdr:col>
      <xdr:colOff>457200</xdr:colOff>
      <xdr:row>536</xdr:row>
      <xdr:rowOff>323179</xdr:rowOff>
    </xdr:to>
    <xdr:sp macro="" textlink="">
      <xdr:nvSpPr>
        <xdr:cNvPr id="398" name="Text Box 1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7467600" y="254127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1"/>
  <sheetViews>
    <sheetView tabSelected="1" view="pageBreakPreview" zoomScaleNormal="100" zoomScaleSheetLayoutView="100" workbookViewId="0">
      <selection activeCell="A18" sqref="A18:E18"/>
    </sheetView>
  </sheetViews>
  <sheetFormatPr defaultColWidth="9.1796875" defaultRowHeight="11.25" customHeight="1" outlineLevelRow="1" x14ac:dyDescent="0.2"/>
  <cols>
    <col min="1" max="1" width="6.1796875" style="1" customWidth="1"/>
    <col min="2" max="2" width="82.453125" style="1" customWidth="1"/>
    <col min="3" max="3" width="8.453125" style="1" customWidth="1"/>
    <col min="4" max="4" width="10.7265625" style="1" customWidth="1"/>
    <col min="5" max="5" width="27.7265625" style="1" customWidth="1"/>
    <col min="6" max="16384" width="9.1796875" style="1"/>
  </cols>
  <sheetData>
    <row r="1" spans="1:5" ht="24.75" customHeight="1" x14ac:dyDescent="0.2">
      <c r="A1" s="81" t="s">
        <v>17</v>
      </c>
      <c r="B1" s="81"/>
      <c r="C1" s="82" t="s">
        <v>18</v>
      </c>
      <c r="D1" s="82"/>
      <c r="E1" s="82"/>
    </row>
    <row r="2" spans="1:5" ht="13.5" customHeight="1" x14ac:dyDescent="0.2">
      <c r="A2" s="83" t="s">
        <v>19</v>
      </c>
      <c r="B2" s="83"/>
      <c r="C2" s="82" t="s">
        <v>5</v>
      </c>
      <c r="D2" s="82"/>
      <c r="E2" s="82"/>
    </row>
    <row r="3" spans="1:5" ht="19.5" customHeight="1" x14ac:dyDescent="0.2">
      <c r="A3" s="11" t="s">
        <v>6</v>
      </c>
      <c r="B3" s="15"/>
      <c r="C3" s="84" t="s">
        <v>6</v>
      </c>
      <c r="D3" s="84"/>
      <c r="E3" s="84"/>
    </row>
    <row r="4" spans="1:5" ht="15" customHeight="1" x14ac:dyDescent="0.2">
      <c r="A4" s="85"/>
      <c r="B4" s="85"/>
      <c r="C4" s="85"/>
      <c r="D4" s="85"/>
      <c r="E4" s="18"/>
    </row>
    <row r="5" spans="1:5" ht="21.75" customHeight="1" x14ac:dyDescent="0.2">
      <c r="A5" s="11" t="s">
        <v>20</v>
      </c>
      <c r="B5" s="12"/>
      <c r="C5" s="84" t="s">
        <v>21</v>
      </c>
      <c r="D5" s="84"/>
      <c r="E5" s="84"/>
    </row>
    <row r="6" spans="1:5" ht="18.75" customHeight="1" x14ac:dyDescent="0.2">
      <c r="A6" s="11" t="s">
        <v>25</v>
      </c>
      <c r="B6" s="12"/>
      <c r="C6" s="84" t="s">
        <v>25</v>
      </c>
      <c r="D6" s="84"/>
      <c r="E6" s="84"/>
    </row>
    <row r="7" spans="1:5" ht="13.5" customHeight="1" x14ac:dyDescent="0.2">
      <c r="A7" s="11"/>
      <c r="B7" s="12"/>
      <c r="C7" s="14"/>
      <c r="D7" s="16"/>
      <c r="E7" s="14"/>
    </row>
    <row r="8" spans="1:5" ht="16.5" customHeight="1" x14ac:dyDescent="0.2">
      <c r="A8" s="11"/>
      <c r="B8" s="12"/>
      <c r="C8" s="14"/>
      <c r="D8" s="16"/>
      <c r="E8" s="17"/>
    </row>
    <row r="9" spans="1:5" ht="15.75" customHeight="1" x14ac:dyDescent="0.2">
      <c r="A9" s="81" t="s">
        <v>17</v>
      </c>
      <c r="B9" s="81"/>
      <c r="C9" s="82"/>
      <c r="D9" s="82"/>
      <c r="E9" s="86"/>
    </row>
    <row r="10" spans="1:5" ht="16.5" customHeight="1" x14ac:dyDescent="0.2">
      <c r="A10" s="83" t="s">
        <v>22</v>
      </c>
      <c r="B10" s="83"/>
      <c r="C10" s="82"/>
      <c r="D10" s="82"/>
      <c r="E10" s="86"/>
    </row>
    <row r="11" spans="1:5" ht="18.75" customHeight="1" x14ac:dyDescent="0.2">
      <c r="A11" s="11" t="s">
        <v>6</v>
      </c>
      <c r="B11" s="15"/>
      <c r="C11" s="84"/>
      <c r="D11" s="84"/>
      <c r="E11" s="86"/>
    </row>
    <row r="12" spans="1:5" ht="15" customHeight="1" x14ac:dyDescent="0.2">
      <c r="A12" s="87"/>
      <c r="B12" s="87"/>
      <c r="C12" s="87"/>
      <c r="D12" s="87"/>
      <c r="E12" s="86"/>
    </row>
    <row r="13" spans="1:5" ht="15" customHeight="1" x14ac:dyDescent="0.2">
      <c r="A13" s="11" t="s">
        <v>23</v>
      </c>
      <c r="B13" s="12"/>
      <c r="C13" s="84"/>
      <c r="D13" s="84"/>
      <c r="E13" s="86"/>
    </row>
    <row r="14" spans="1:5" ht="15" customHeight="1" x14ac:dyDescent="0.2">
      <c r="A14" s="11" t="s">
        <v>25</v>
      </c>
      <c r="B14" s="12"/>
      <c r="C14" s="84"/>
      <c r="D14" s="84"/>
      <c r="E14" s="86"/>
    </row>
    <row r="15" spans="1:5" ht="15" customHeight="1" x14ac:dyDescent="0.2">
      <c r="A15" s="99" t="s">
        <v>24</v>
      </c>
      <c r="B15" s="99"/>
      <c r="C15" s="99"/>
      <c r="D15" s="99"/>
      <c r="E15" s="99"/>
    </row>
    <row r="16" spans="1:5" ht="15" customHeight="1" x14ac:dyDescent="0.2">
      <c r="A16" s="99"/>
      <c r="B16" s="99"/>
      <c r="C16" s="99"/>
      <c r="D16" s="99"/>
      <c r="E16" s="99"/>
    </row>
    <row r="17" spans="1:5" ht="15" customHeight="1" x14ac:dyDescent="0.2">
      <c r="A17" s="99"/>
      <c r="B17" s="99"/>
      <c r="C17" s="99"/>
      <c r="D17" s="99"/>
      <c r="E17" s="99"/>
    </row>
    <row r="18" spans="1:5" ht="20.25" customHeight="1" x14ac:dyDescent="0.2">
      <c r="A18" s="90" t="s">
        <v>26</v>
      </c>
      <c r="B18" s="90"/>
      <c r="C18" s="90"/>
      <c r="D18" s="90"/>
      <c r="E18" s="90"/>
    </row>
    <row r="19" spans="1:5" ht="23.25" customHeight="1" x14ac:dyDescent="0.2">
      <c r="A19" s="88" t="s">
        <v>217</v>
      </c>
      <c r="B19" s="88"/>
      <c r="C19" s="88"/>
      <c r="D19" s="88"/>
      <c r="E19" s="88"/>
    </row>
    <row r="20" spans="1:5" ht="17.25" customHeight="1" x14ac:dyDescent="0.2">
      <c r="A20" s="91" t="s">
        <v>218</v>
      </c>
      <c r="B20" s="91"/>
      <c r="C20" s="91"/>
      <c r="D20" s="91"/>
      <c r="E20" s="91"/>
    </row>
    <row r="21" spans="1:5" ht="17.25" customHeight="1" x14ac:dyDescent="0.2">
      <c r="A21" s="91" t="s">
        <v>219</v>
      </c>
      <c r="B21" s="91"/>
      <c r="C21" s="91"/>
      <c r="D21" s="91"/>
      <c r="E21" s="91"/>
    </row>
    <row r="22" spans="1:5" ht="17.25" customHeight="1" x14ac:dyDescent="0.2">
      <c r="A22" s="91" t="s">
        <v>221</v>
      </c>
      <c r="B22" s="91"/>
      <c r="C22" s="91"/>
      <c r="D22" s="91"/>
      <c r="E22" s="91"/>
    </row>
    <row r="23" spans="1:5" ht="17.25" customHeight="1" x14ac:dyDescent="0.2">
      <c r="A23" s="91" t="s">
        <v>222</v>
      </c>
      <c r="B23" s="91"/>
      <c r="C23" s="91"/>
      <c r="D23" s="91"/>
      <c r="E23" s="91"/>
    </row>
    <row r="24" spans="1:5" ht="17.25" customHeight="1" x14ac:dyDescent="0.2">
      <c r="A24" s="91" t="s">
        <v>223</v>
      </c>
      <c r="B24" s="91"/>
      <c r="C24" s="91"/>
      <c r="D24" s="91"/>
      <c r="E24" s="91"/>
    </row>
    <row r="25" spans="1:5" ht="17.25" customHeight="1" x14ac:dyDescent="0.2">
      <c r="A25" s="91" t="s">
        <v>224</v>
      </c>
      <c r="B25" s="91"/>
      <c r="C25" s="91"/>
      <c r="D25" s="91"/>
      <c r="E25" s="91"/>
    </row>
    <row r="26" spans="1:5" ht="17.25" customHeight="1" x14ac:dyDescent="0.2">
      <c r="A26" s="91" t="s">
        <v>417</v>
      </c>
      <c r="B26" s="91"/>
      <c r="C26" s="91"/>
      <c r="D26" s="91"/>
      <c r="E26" s="91"/>
    </row>
    <row r="27" spans="1:5" ht="17.25" customHeight="1" x14ac:dyDescent="0.2">
      <c r="A27" s="91" t="s">
        <v>220</v>
      </c>
      <c r="B27" s="91"/>
      <c r="C27" s="91"/>
      <c r="D27" s="91"/>
      <c r="E27" s="91"/>
    </row>
    <row r="28" spans="1:5" ht="17.25" customHeight="1" x14ac:dyDescent="0.2">
      <c r="A28" s="88"/>
      <c r="B28" s="88"/>
      <c r="C28" s="88"/>
      <c r="D28" s="88"/>
      <c r="E28" s="88"/>
    </row>
    <row r="29" spans="1:5" ht="20.25" customHeight="1" x14ac:dyDescent="0.2">
      <c r="A29" s="89" t="s">
        <v>27</v>
      </c>
      <c r="B29" s="89"/>
      <c r="C29" s="89"/>
      <c r="D29" s="89"/>
      <c r="E29" s="89"/>
    </row>
    <row r="30" spans="1:5" ht="13.5" customHeight="1" x14ac:dyDescent="0.2">
      <c r="A30" s="89"/>
      <c r="B30" s="89"/>
      <c r="C30" s="89"/>
      <c r="D30" s="89"/>
      <c r="E30" s="89"/>
    </row>
    <row r="31" spans="1:5" ht="20.25" customHeight="1" x14ac:dyDescent="0.2">
      <c r="A31" s="92" t="s">
        <v>28</v>
      </c>
      <c r="B31" s="92"/>
      <c r="C31" s="92"/>
      <c r="D31" s="92"/>
      <c r="E31" s="92"/>
    </row>
    <row r="32" spans="1:5" ht="20.25" customHeight="1" x14ac:dyDescent="0.2">
      <c r="A32" s="92" t="s">
        <v>29</v>
      </c>
      <c r="B32" s="92"/>
      <c r="C32" s="92"/>
      <c r="D32" s="92"/>
      <c r="E32" s="92"/>
    </row>
    <row r="33" spans="1:5" ht="20.25" customHeight="1" x14ac:dyDescent="0.2">
      <c r="A33" s="92" t="s">
        <v>30</v>
      </c>
      <c r="B33" s="92"/>
      <c r="C33" s="92"/>
      <c r="D33" s="92"/>
      <c r="E33" s="92"/>
    </row>
    <row r="34" spans="1:5" ht="20.25" customHeight="1" x14ac:dyDescent="0.2">
      <c r="A34" s="92" t="s">
        <v>31</v>
      </c>
      <c r="B34" s="92"/>
      <c r="C34" s="92"/>
      <c r="D34" s="92"/>
      <c r="E34" s="92"/>
    </row>
    <row r="35" spans="1:5" ht="20.25" customHeight="1" x14ac:dyDescent="0.2">
      <c r="A35" s="37"/>
      <c r="B35" s="59"/>
      <c r="C35" s="37"/>
      <c r="D35" s="37"/>
      <c r="E35" s="37"/>
    </row>
    <row r="36" spans="1:5" ht="20.25" customHeight="1" x14ac:dyDescent="0.2">
      <c r="A36" s="89" t="s">
        <v>372</v>
      </c>
      <c r="B36" s="89"/>
      <c r="C36" s="89"/>
      <c r="D36" s="89"/>
      <c r="E36" s="89"/>
    </row>
    <row r="37" spans="1:5" customFormat="1" ht="36" customHeight="1" x14ac:dyDescent="0.35">
      <c r="A37" s="3" t="s">
        <v>0</v>
      </c>
      <c r="B37" s="3" t="s">
        <v>1</v>
      </c>
      <c r="C37" s="3" t="s">
        <v>2</v>
      </c>
      <c r="D37" s="3" t="s">
        <v>3</v>
      </c>
      <c r="E37" s="4" t="s">
        <v>4</v>
      </c>
    </row>
    <row r="38" spans="1:5" customFormat="1" ht="12" customHeight="1" x14ac:dyDescent="0.35">
      <c r="A38" s="2">
        <v>1</v>
      </c>
      <c r="B38" s="2">
        <v>2</v>
      </c>
      <c r="C38" s="2">
        <v>3</v>
      </c>
      <c r="D38" s="2">
        <v>4</v>
      </c>
      <c r="E38" s="2">
        <v>5</v>
      </c>
    </row>
    <row r="39" spans="1:5" customFormat="1" ht="22.5" customHeight="1" x14ac:dyDescent="0.35">
      <c r="A39" s="93" t="s">
        <v>131</v>
      </c>
      <c r="B39" s="94"/>
      <c r="C39" s="94"/>
      <c r="D39" s="94"/>
      <c r="E39" s="94"/>
    </row>
    <row r="40" spans="1:5" customFormat="1" ht="12" customHeight="1" x14ac:dyDescent="0.35">
      <c r="A40" s="73" t="s">
        <v>46</v>
      </c>
      <c r="B40" s="74"/>
      <c r="C40" s="74"/>
      <c r="D40" s="74"/>
      <c r="E40" s="74"/>
    </row>
    <row r="41" spans="1:5" customFormat="1" ht="14.5" x14ac:dyDescent="0.35">
      <c r="A41" s="5">
        <v>1</v>
      </c>
      <c r="B41" s="6" t="s">
        <v>32</v>
      </c>
      <c r="C41" s="7" t="s">
        <v>33</v>
      </c>
      <c r="D41" s="48">
        <f>(2.05+2.05+0.8)*5</f>
        <v>24.499999999999996</v>
      </c>
      <c r="E41" s="10"/>
    </row>
    <row r="42" spans="1:5" customFormat="1" ht="14.5" x14ac:dyDescent="0.35">
      <c r="A42" s="5">
        <f>A41+1</f>
        <v>2</v>
      </c>
      <c r="B42" s="6" t="s">
        <v>47</v>
      </c>
      <c r="C42" s="7" t="s">
        <v>34</v>
      </c>
      <c r="D42" s="47">
        <v>5</v>
      </c>
      <c r="E42" s="10"/>
    </row>
    <row r="43" spans="1:5" customFormat="1" ht="14.5" x14ac:dyDescent="0.35">
      <c r="A43" s="5">
        <f>A42+1</f>
        <v>3</v>
      </c>
      <c r="B43" s="6" t="s">
        <v>48</v>
      </c>
      <c r="C43" s="7" t="s">
        <v>35</v>
      </c>
      <c r="D43" s="48">
        <f>(0.8*2.05)*5</f>
        <v>8.1999999999999993</v>
      </c>
      <c r="E43" s="8" t="s">
        <v>358</v>
      </c>
    </row>
    <row r="44" spans="1:5" customFormat="1" ht="27" customHeight="1" outlineLevel="1" x14ac:dyDescent="0.35">
      <c r="A44" s="19"/>
      <c r="B44" s="20" t="s">
        <v>359</v>
      </c>
      <c r="C44" s="21" t="s">
        <v>34</v>
      </c>
      <c r="D44" s="49">
        <v>5</v>
      </c>
      <c r="E44" s="22"/>
    </row>
    <row r="45" spans="1:5" customFormat="1" ht="24" customHeight="1" x14ac:dyDescent="0.35">
      <c r="A45" s="5">
        <f>A43+1</f>
        <v>4</v>
      </c>
      <c r="B45" s="6" t="s">
        <v>124</v>
      </c>
      <c r="C45" s="7" t="s">
        <v>35</v>
      </c>
      <c r="D45" s="60">
        <f>(2.05+2.05+0.8)*5*0.2</f>
        <v>4.8999999999999995</v>
      </c>
      <c r="E45" s="27"/>
    </row>
    <row r="46" spans="1:5" customFormat="1" ht="15.75" customHeight="1" outlineLevel="1" x14ac:dyDescent="0.35">
      <c r="A46" s="19"/>
      <c r="B46" s="20" t="s">
        <v>261</v>
      </c>
      <c r="C46" s="21" t="s">
        <v>35</v>
      </c>
      <c r="D46" s="23">
        <v>4.9000000000000004</v>
      </c>
      <c r="E46" s="22"/>
    </row>
    <row r="47" spans="1:5" customFormat="1" ht="15.75" customHeight="1" x14ac:dyDescent="0.35">
      <c r="A47" s="73" t="s">
        <v>49</v>
      </c>
      <c r="B47" s="74"/>
      <c r="C47" s="74"/>
      <c r="D47" s="74"/>
      <c r="E47" s="74"/>
    </row>
    <row r="48" spans="1:5" customFormat="1" ht="15.75" customHeight="1" x14ac:dyDescent="0.35">
      <c r="A48" s="95" t="s">
        <v>50</v>
      </c>
      <c r="B48" s="96"/>
      <c r="C48" s="96"/>
      <c r="D48" s="96"/>
      <c r="E48" s="96"/>
    </row>
    <row r="49" spans="1:5" customFormat="1" ht="15.75" customHeight="1" x14ac:dyDescent="0.35">
      <c r="A49" s="5">
        <f>A45+1</f>
        <v>5</v>
      </c>
      <c r="B49" s="6" t="s">
        <v>51</v>
      </c>
      <c r="C49" s="7" t="s">
        <v>35</v>
      </c>
      <c r="D49" s="44">
        <f>21.5*2.44-8.2-4.2</f>
        <v>40.06</v>
      </c>
      <c r="E49" s="27"/>
    </row>
    <row r="50" spans="1:5" customFormat="1" ht="17.25" customHeight="1" x14ac:dyDescent="0.35">
      <c r="A50" s="5">
        <f>A49+1</f>
        <v>6</v>
      </c>
      <c r="B50" s="6" t="s">
        <v>122</v>
      </c>
      <c r="C50" s="7" t="s">
        <v>35</v>
      </c>
      <c r="D50" s="44">
        <f>D49</f>
        <v>40.06</v>
      </c>
      <c r="E50" s="27"/>
    </row>
    <row r="51" spans="1:5" customFormat="1" ht="15.75" customHeight="1" outlineLevel="1" x14ac:dyDescent="0.35">
      <c r="A51" s="19"/>
      <c r="B51" s="20" t="s">
        <v>52</v>
      </c>
      <c r="C51" s="21" t="s">
        <v>35</v>
      </c>
      <c r="D51" s="23">
        <v>40.06</v>
      </c>
      <c r="E51" s="22"/>
    </row>
    <row r="52" spans="1:5" customFormat="1" ht="14.5" x14ac:dyDescent="0.35">
      <c r="A52" s="95" t="s">
        <v>53</v>
      </c>
      <c r="B52" s="96"/>
      <c r="C52" s="96"/>
      <c r="D52" s="96"/>
      <c r="E52" s="96"/>
    </row>
    <row r="53" spans="1:5" customFormat="1" ht="14.5" x14ac:dyDescent="0.35">
      <c r="A53" s="5">
        <f>A50+1</f>
        <v>7</v>
      </c>
      <c r="B53" s="6" t="s">
        <v>380</v>
      </c>
      <c r="C53" s="7" t="s">
        <v>35</v>
      </c>
      <c r="D53" s="44">
        <f>5.6*5.15</f>
        <v>28.84</v>
      </c>
      <c r="E53" s="8"/>
    </row>
    <row r="54" spans="1:5" customFormat="1" ht="14.5" x14ac:dyDescent="0.35">
      <c r="A54" s="5">
        <f>A53+1</f>
        <v>8</v>
      </c>
      <c r="B54" s="6" t="s">
        <v>226</v>
      </c>
      <c r="C54" s="7" t="s">
        <v>33</v>
      </c>
      <c r="D54" s="48">
        <f>(5.15*2)+(5.6*2)</f>
        <v>21.5</v>
      </c>
      <c r="E54" s="8"/>
    </row>
    <row r="55" spans="1:5" customFormat="1" ht="18" customHeight="1" x14ac:dyDescent="0.35">
      <c r="A55" s="5">
        <f>A54+1</f>
        <v>9</v>
      </c>
      <c r="B55" s="35" t="s">
        <v>392</v>
      </c>
      <c r="C55" s="7" t="s">
        <v>35</v>
      </c>
      <c r="D55" s="44">
        <f>5.6*5.15</f>
        <v>28.84</v>
      </c>
      <c r="E55" s="8"/>
    </row>
    <row r="56" spans="1:5" customFormat="1" ht="14.5" outlineLevel="1" x14ac:dyDescent="0.35">
      <c r="A56" s="19"/>
      <c r="B56" s="20" t="s">
        <v>240</v>
      </c>
      <c r="C56" s="21" t="s">
        <v>35</v>
      </c>
      <c r="D56" s="23">
        <v>28.84</v>
      </c>
      <c r="E56" s="25"/>
    </row>
    <row r="57" spans="1:5" customFormat="1" ht="14.5" outlineLevel="1" x14ac:dyDescent="0.35">
      <c r="A57" s="19"/>
      <c r="B57" s="20" t="s">
        <v>56</v>
      </c>
      <c r="C57" s="21" t="s">
        <v>45</v>
      </c>
      <c r="D57" s="23">
        <v>7.78</v>
      </c>
      <c r="E57" s="25"/>
    </row>
    <row r="58" spans="1:5" customFormat="1" ht="14.5" x14ac:dyDescent="0.35">
      <c r="A58" s="5">
        <f>A55+1</f>
        <v>10</v>
      </c>
      <c r="B58" s="6" t="s">
        <v>57</v>
      </c>
      <c r="C58" s="7" t="s">
        <v>33</v>
      </c>
      <c r="D58" s="48">
        <f>(5.15*2)+(5.6*2)</f>
        <v>21.5</v>
      </c>
      <c r="E58" s="8"/>
    </row>
    <row r="59" spans="1:5" customFormat="1" ht="14.5" outlineLevel="1" x14ac:dyDescent="0.35">
      <c r="A59" s="19"/>
      <c r="B59" s="20" t="s">
        <v>58</v>
      </c>
      <c r="C59" s="21" t="s">
        <v>33</v>
      </c>
      <c r="D59" s="22">
        <v>21.5</v>
      </c>
      <c r="E59" s="25"/>
    </row>
    <row r="60" spans="1:5" customFormat="1" ht="14.5" x14ac:dyDescent="0.35">
      <c r="A60" s="95" t="s">
        <v>125</v>
      </c>
      <c r="B60" s="96"/>
      <c r="C60" s="96"/>
      <c r="D60" s="96"/>
      <c r="E60" s="96"/>
    </row>
    <row r="61" spans="1:5" customFormat="1" ht="14.5" x14ac:dyDescent="0.35">
      <c r="A61" s="5">
        <f>A58+1</f>
        <v>11</v>
      </c>
      <c r="B61" s="6" t="s">
        <v>226</v>
      </c>
      <c r="C61" s="7" t="s">
        <v>33</v>
      </c>
      <c r="D61" s="48">
        <f t="shared" ref="D61:D62" si="0">(5.15*2)+(5.6*2)</f>
        <v>21.5</v>
      </c>
      <c r="E61" s="8"/>
    </row>
    <row r="62" spans="1:5" customFormat="1" ht="14.5" x14ac:dyDescent="0.35">
      <c r="A62" s="5">
        <f>A61+1</f>
        <v>12</v>
      </c>
      <c r="B62" s="6" t="s">
        <v>126</v>
      </c>
      <c r="C62" s="7" t="s">
        <v>33</v>
      </c>
      <c r="D62" s="48">
        <f t="shared" si="0"/>
        <v>21.5</v>
      </c>
      <c r="E62" s="8"/>
    </row>
    <row r="63" spans="1:5" customFormat="1" ht="14.5" outlineLevel="1" x14ac:dyDescent="0.35">
      <c r="A63" s="19"/>
      <c r="B63" s="20" t="s">
        <v>127</v>
      </c>
      <c r="C63" s="21" t="s">
        <v>33</v>
      </c>
      <c r="D63" s="22">
        <v>21.5</v>
      </c>
      <c r="E63" s="25"/>
    </row>
    <row r="64" spans="1:5" customFormat="1" ht="14.5" x14ac:dyDescent="0.35">
      <c r="A64" s="73" t="s">
        <v>59</v>
      </c>
      <c r="B64" s="74"/>
      <c r="C64" s="74"/>
      <c r="D64" s="74"/>
      <c r="E64" s="74"/>
    </row>
    <row r="65" spans="1:5" customFormat="1" ht="14.5" x14ac:dyDescent="0.35">
      <c r="A65" s="95" t="s">
        <v>50</v>
      </c>
      <c r="B65" s="96"/>
      <c r="C65" s="96"/>
      <c r="D65" s="96"/>
      <c r="E65" s="96"/>
    </row>
    <row r="66" spans="1:5" customFormat="1" ht="14.5" x14ac:dyDescent="0.35">
      <c r="A66" s="5">
        <f>A62+1</f>
        <v>13</v>
      </c>
      <c r="B66" s="6" t="s">
        <v>381</v>
      </c>
      <c r="C66" s="7" t="s">
        <v>44</v>
      </c>
      <c r="D66" s="44">
        <f>2.36*1.5*0.3</f>
        <v>1.0620000000000001</v>
      </c>
      <c r="E66" s="5" t="s">
        <v>130</v>
      </c>
    </row>
    <row r="67" spans="1:5" customFormat="1" ht="14.5" outlineLevel="1" x14ac:dyDescent="0.35">
      <c r="A67" s="19"/>
      <c r="B67" s="20" t="s">
        <v>60</v>
      </c>
      <c r="C67" s="21" t="s">
        <v>34</v>
      </c>
      <c r="D67" s="50">
        <v>30</v>
      </c>
      <c r="E67" s="25"/>
    </row>
    <row r="68" spans="1:5" customFormat="1" ht="14.5" outlineLevel="1" x14ac:dyDescent="0.35">
      <c r="A68" s="19"/>
      <c r="B68" s="20" t="s">
        <v>61</v>
      </c>
      <c r="C68" s="21" t="s">
        <v>44</v>
      </c>
      <c r="D68" s="23">
        <v>0.12</v>
      </c>
      <c r="E68" s="25"/>
    </row>
    <row r="69" spans="1:5" customFormat="1" ht="16.5" customHeight="1" x14ac:dyDescent="0.35">
      <c r="A69" s="5">
        <f>A66+1</f>
        <v>14</v>
      </c>
      <c r="B69" s="6" t="s">
        <v>410</v>
      </c>
      <c r="C69" s="7" t="s">
        <v>35</v>
      </c>
      <c r="D69" s="44">
        <v>28.62</v>
      </c>
      <c r="E69" s="8"/>
    </row>
    <row r="70" spans="1:5" customFormat="1" ht="14.5" x14ac:dyDescent="0.35">
      <c r="A70" s="5">
        <f>A69+1</f>
        <v>15</v>
      </c>
      <c r="B70" s="6" t="s">
        <v>62</v>
      </c>
      <c r="C70" s="7" t="s">
        <v>35</v>
      </c>
      <c r="D70" s="44">
        <v>28.62</v>
      </c>
      <c r="E70" s="8"/>
    </row>
    <row r="71" spans="1:5" customFormat="1" ht="14.5" outlineLevel="1" x14ac:dyDescent="0.35">
      <c r="A71" s="19"/>
      <c r="B71" s="20" t="s">
        <v>63</v>
      </c>
      <c r="C71" s="21" t="s">
        <v>45</v>
      </c>
      <c r="D71" s="23">
        <v>5.7240000000000002</v>
      </c>
      <c r="E71" s="25"/>
    </row>
    <row r="72" spans="1:5" customFormat="1" ht="14.5" x14ac:dyDescent="0.35">
      <c r="A72" s="5">
        <f>A70+1</f>
        <v>16</v>
      </c>
      <c r="B72" s="6" t="s">
        <v>64</v>
      </c>
      <c r="C72" s="7" t="s">
        <v>35</v>
      </c>
      <c r="D72" s="44">
        <v>28.62</v>
      </c>
      <c r="E72" s="8"/>
    </row>
    <row r="73" spans="1:5" customFormat="1" ht="14.5" outlineLevel="1" x14ac:dyDescent="0.35">
      <c r="A73" s="19"/>
      <c r="B73" s="20" t="s">
        <v>65</v>
      </c>
      <c r="C73" s="21" t="s">
        <v>45</v>
      </c>
      <c r="D73" s="19">
        <v>18</v>
      </c>
      <c r="E73" s="25"/>
    </row>
    <row r="74" spans="1:5" customFormat="1" ht="14.5" x14ac:dyDescent="0.35">
      <c r="A74" s="61" t="s">
        <v>53</v>
      </c>
      <c r="B74" s="62"/>
      <c r="C74" s="62"/>
      <c r="D74" s="62"/>
      <c r="E74" s="63"/>
    </row>
    <row r="75" spans="1:5" customFormat="1" ht="14.5" x14ac:dyDescent="0.35">
      <c r="A75" s="5">
        <f>A72+1</f>
        <v>17</v>
      </c>
      <c r="B75" s="6" t="s">
        <v>379</v>
      </c>
      <c r="C75" s="5" t="s">
        <v>35</v>
      </c>
      <c r="D75" s="27">
        <f>3.8*2.4</f>
        <v>9.1199999999999992</v>
      </c>
      <c r="E75" s="26"/>
    </row>
    <row r="76" spans="1:5" customFormat="1" ht="14.5" x14ac:dyDescent="0.35">
      <c r="A76" s="5">
        <f>A75+1</f>
        <v>18</v>
      </c>
      <c r="B76" s="6" t="s">
        <v>226</v>
      </c>
      <c r="C76" s="5" t="s">
        <v>33</v>
      </c>
      <c r="D76" s="45">
        <f>(3.8*2)+(2.4*2)</f>
        <v>12.399999999999999</v>
      </c>
      <c r="E76" s="26"/>
    </row>
    <row r="77" spans="1:5" customFormat="1" ht="14.5" x14ac:dyDescent="0.35">
      <c r="A77" s="5">
        <f>A76+1</f>
        <v>19</v>
      </c>
      <c r="B77" s="35" t="s">
        <v>392</v>
      </c>
      <c r="C77" s="5" t="s">
        <v>35</v>
      </c>
      <c r="D77" s="27">
        <f>3.8*2.4</f>
        <v>9.1199999999999992</v>
      </c>
      <c r="E77" s="5"/>
    </row>
    <row r="78" spans="1:5" customFormat="1" ht="14.5" outlineLevel="1" x14ac:dyDescent="0.35">
      <c r="A78" s="19"/>
      <c r="B78" s="20" t="s">
        <v>240</v>
      </c>
      <c r="C78" s="19" t="s">
        <v>35</v>
      </c>
      <c r="D78" s="22">
        <v>9.1199999999999992</v>
      </c>
      <c r="E78" s="19"/>
    </row>
    <row r="79" spans="1:5" customFormat="1" ht="14.5" outlineLevel="1" x14ac:dyDescent="0.35">
      <c r="A79" s="19"/>
      <c r="B79" s="20" t="s">
        <v>56</v>
      </c>
      <c r="C79" s="19" t="s">
        <v>45</v>
      </c>
      <c r="D79" s="22">
        <v>2.46</v>
      </c>
      <c r="E79" s="19"/>
    </row>
    <row r="80" spans="1:5" customFormat="1" ht="14.5" x14ac:dyDescent="0.35">
      <c r="A80" s="5">
        <f>A77+1</f>
        <v>20</v>
      </c>
      <c r="B80" s="6" t="s">
        <v>57</v>
      </c>
      <c r="C80" s="5" t="s">
        <v>33</v>
      </c>
      <c r="D80" s="27">
        <f>(3.8*2)+(2.4*2)</f>
        <v>12.399999999999999</v>
      </c>
      <c r="E80" s="5"/>
    </row>
    <row r="81" spans="1:5" customFormat="1" ht="14.5" outlineLevel="1" x14ac:dyDescent="0.35">
      <c r="A81" s="19"/>
      <c r="B81" s="20" t="s">
        <v>58</v>
      </c>
      <c r="C81" s="19" t="s">
        <v>33</v>
      </c>
      <c r="D81" s="22">
        <v>12.4</v>
      </c>
      <c r="E81" s="19"/>
    </row>
    <row r="82" spans="1:5" customFormat="1" ht="14.5" x14ac:dyDescent="0.35">
      <c r="A82" s="73" t="s">
        <v>66</v>
      </c>
      <c r="B82" s="74"/>
      <c r="C82" s="74"/>
      <c r="D82" s="74"/>
      <c r="E82" s="74"/>
    </row>
    <row r="83" spans="1:5" customFormat="1" ht="14.5" x14ac:dyDescent="0.35">
      <c r="A83" s="95" t="s">
        <v>50</v>
      </c>
      <c r="B83" s="96"/>
      <c r="C83" s="96"/>
      <c r="D83" s="96"/>
      <c r="E83" s="96"/>
    </row>
    <row r="84" spans="1:5" customFormat="1" ht="14.5" x14ac:dyDescent="0.35">
      <c r="A84" s="5">
        <f>A80+1</f>
        <v>21</v>
      </c>
      <c r="B84" s="30" t="s">
        <v>67</v>
      </c>
      <c r="C84" s="29" t="s">
        <v>33</v>
      </c>
      <c r="D84" s="29">
        <v>2.5</v>
      </c>
      <c r="E84" s="28"/>
    </row>
    <row r="85" spans="1:5" customFormat="1" ht="14.5" outlineLevel="1" x14ac:dyDescent="0.35">
      <c r="A85" s="32"/>
      <c r="B85" s="33" t="s">
        <v>68</v>
      </c>
      <c r="C85" s="34" t="s">
        <v>44</v>
      </c>
      <c r="D85" s="34">
        <v>5.0000000000000001E-3</v>
      </c>
      <c r="E85" s="32"/>
    </row>
    <row r="86" spans="1:5" customFormat="1" ht="20" x14ac:dyDescent="0.35">
      <c r="A86" s="5">
        <f>A84+1</f>
        <v>22</v>
      </c>
      <c r="B86" s="31" t="s">
        <v>69</v>
      </c>
      <c r="C86" s="29" t="s">
        <v>35</v>
      </c>
      <c r="D86" s="29">
        <v>7.96</v>
      </c>
      <c r="E86" s="28"/>
    </row>
    <row r="87" spans="1:5" customFormat="1" ht="14.5" outlineLevel="1" x14ac:dyDescent="0.35">
      <c r="A87" s="32"/>
      <c r="B87" s="33" t="s">
        <v>70</v>
      </c>
      <c r="C87" s="34" t="s">
        <v>45</v>
      </c>
      <c r="D87" s="34">
        <v>6</v>
      </c>
      <c r="E87" s="32"/>
    </row>
    <row r="88" spans="1:5" customFormat="1" ht="14.5" x14ac:dyDescent="0.35">
      <c r="A88" s="5">
        <f>A86+1</f>
        <v>23</v>
      </c>
      <c r="B88" s="31" t="s">
        <v>71</v>
      </c>
      <c r="C88" s="29" t="s">
        <v>35</v>
      </c>
      <c r="D88" s="29">
        <v>14.53</v>
      </c>
      <c r="E88" s="28"/>
    </row>
    <row r="89" spans="1:5" customFormat="1" ht="14.5" outlineLevel="1" x14ac:dyDescent="0.35">
      <c r="A89" s="33"/>
      <c r="B89" s="33" t="s">
        <v>72</v>
      </c>
      <c r="C89" s="34" t="s">
        <v>45</v>
      </c>
      <c r="D89" s="34">
        <v>3.07</v>
      </c>
      <c r="E89" s="33"/>
    </row>
    <row r="90" spans="1:5" customFormat="1" ht="14.5" x14ac:dyDescent="0.35">
      <c r="A90" s="95" t="s">
        <v>53</v>
      </c>
      <c r="B90" s="96"/>
      <c r="C90" s="96"/>
      <c r="D90" s="96"/>
      <c r="E90" s="96"/>
    </row>
    <row r="91" spans="1:5" customFormat="1" ht="14.5" x14ac:dyDescent="0.35">
      <c r="A91" s="5">
        <f>A88+1</f>
        <v>24</v>
      </c>
      <c r="B91" s="6" t="s">
        <v>379</v>
      </c>
      <c r="C91" s="5" t="s">
        <v>35</v>
      </c>
      <c r="D91" s="39">
        <f>3.05*1.93</f>
        <v>5.8864999999999998</v>
      </c>
      <c r="E91" s="29"/>
    </row>
    <row r="92" spans="1:5" customFormat="1" ht="14.5" x14ac:dyDescent="0.35">
      <c r="A92" s="5">
        <f>A91+1</f>
        <v>25</v>
      </c>
      <c r="B92" s="6" t="s">
        <v>382</v>
      </c>
      <c r="C92" s="5" t="s">
        <v>33</v>
      </c>
      <c r="D92" s="29">
        <f>(3.05*2)+(1.93*2)</f>
        <v>9.9599999999999991</v>
      </c>
      <c r="E92" s="29"/>
    </row>
    <row r="93" spans="1:5" customFormat="1" ht="14.5" x14ac:dyDescent="0.35">
      <c r="A93" s="5">
        <f>A92+1</f>
        <v>26</v>
      </c>
      <c r="B93" s="35" t="s">
        <v>392</v>
      </c>
      <c r="C93" s="5" t="s">
        <v>35</v>
      </c>
      <c r="D93" s="39">
        <f>3.05*1.93</f>
        <v>5.8864999999999998</v>
      </c>
      <c r="E93" s="29"/>
    </row>
    <row r="94" spans="1:5" customFormat="1" ht="14.5" outlineLevel="1" x14ac:dyDescent="0.35">
      <c r="A94" s="34"/>
      <c r="B94" s="20" t="s">
        <v>240</v>
      </c>
      <c r="C94" s="19" t="s">
        <v>35</v>
      </c>
      <c r="D94" s="40">
        <v>5.89</v>
      </c>
      <c r="E94" s="34"/>
    </row>
    <row r="95" spans="1:5" customFormat="1" ht="14.5" outlineLevel="1" x14ac:dyDescent="0.35">
      <c r="A95" s="34"/>
      <c r="B95" s="20" t="s">
        <v>56</v>
      </c>
      <c r="C95" s="19" t="s">
        <v>45</v>
      </c>
      <c r="D95" s="34">
        <v>1.6</v>
      </c>
      <c r="E95" s="34"/>
    </row>
    <row r="96" spans="1:5" customFormat="1" ht="14.5" x14ac:dyDescent="0.35">
      <c r="A96" s="5">
        <f>A93+1</f>
        <v>27</v>
      </c>
      <c r="B96" s="6" t="s">
        <v>57</v>
      </c>
      <c r="C96" s="5" t="s">
        <v>33</v>
      </c>
      <c r="D96" s="29">
        <f>9.96</f>
        <v>9.9600000000000009</v>
      </c>
      <c r="E96" s="29"/>
    </row>
    <row r="97" spans="1:5" customFormat="1" ht="14.5" outlineLevel="1" x14ac:dyDescent="0.35">
      <c r="A97" s="34"/>
      <c r="B97" s="20" t="s">
        <v>58</v>
      </c>
      <c r="C97" s="19" t="s">
        <v>33</v>
      </c>
      <c r="D97" s="40">
        <v>9.9600000000000009</v>
      </c>
      <c r="E97" s="34"/>
    </row>
    <row r="98" spans="1:5" customFormat="1" ht="14.5" x14ac:dyDescent="0.35">
      <c r="A98" s="73" t="s">
        <v>73</v>
      </c>
      <c r="B98" s="74"/>
      <c r="C98" s="74"/>
      <c r="D98" s="74"/>
      <c r="E98" s="74"/>
    </row>
    <row r="99" spans="1:5" customFormat="1" ht="14.5" x14ac:dyDescent="0.35">
      <c r="A99" s="95" t="s">
        <v>50</v>
      </c>
      <c r="B99" s="96"/>
      <c r="C99" s="96"/>
      <c r="D99" s="96"/>
      <c r="E99" s="96"/>
    </row>
    <row r="100" spans="1:5" customFormat="1" ht="14.5" x14ac:dyDescent="0.35">
      <c r="A100" s="5">
        <f>A96+1</f>
        <v>28</v>
      </c>
      <c r="B100" s="30" t="s">
        <v>67</v>
      </c>
      <c r="C100" s="29" t="s">
        <v>33</v>
      </c>
      <c r="D100" s="29">
        <v>2.5</v>
      </c>
      <c r="E100" s="28"/>
    </row>
    <row r="101" spans="1:5" customFormat="1" ht="14.5" outlineLevel="1" x14ac:dyDescent="0.35">
      <c r="A101" s="34"/>
      <c r="B101" s="33" t="s">
        <v>68</v>
      </c>
      <c r="C101" s="34" t="s">
        <v>44</v>
      </c>
      <c r="D101" s="34">
        <v>5.0000000000000001E-3</v>
      </c>
      <c r="E101" s="32"/>
    </row>
    <row r="102" spans="1:5" customFormat="1" ht="14.5" x14ac:dyDescent="0.35">
      <c r="A102" s="5">
        <f>A100+1</f>
        <v>29</v>
      </c>
      <c r="B102" s="30" t="s">
        <v>74</v>
      </c>
      <c r="C102" s="29" t="s">
        <v>35</v>
      </c>
      <c r="D102" s="46">
        <v>19</v>
      </c>
      <c r="E102" s="29"/>
    </row>
    <row r="103" spans="1:5" customFormat="1" ht="14.5" outlineLevel="1" x14ac:dyDescent="0.35">
      <c r="A103" s="34"/>
      <c r="B103" s="33" t="s">
        <v>75</v>
      </c>
      <c r="C103" s="34" t="s">
        <v>45</v>
      </c>
      <c r="D103" s="52">
        <v>5</v>
      </c>
      <c r="E103" s="34"/>
    </row>
    <row r="104" spans="1:5" customFormat="1" ht="14.5" x14ac:dyDescent="0.35">
      <c r="A104" s="95" t="s">
        <v>53</v>
      </c>
      <c r="B104" s="96"/>
      <c r="C104" s="96"/>
      <c r="D104" s="96"/>
      <c r="E104" s="96"/>
    </row>
    <row r="105" spans="1:5" customFormat="1" ht="14.5" x14ac:dyDescent="0.35">
      <c r="A105" s="5">
        <f>A102+1</f>
        <v>30</v>
      </c>
      <c r="B105" s="6" t="s">
        <v>379</v>
      </c>
      <c r="C105" s="5" t="s">
        <v>35</v>
      </c>
      <c r="D105" s="39">
        <f>2.3*1.95</f>
        <v>4.4849999999999994</v>
      </c>
      <c r="E105" s="29"/>
    </row>
    <row r="106" spans="1:5" customFormat="1" ht="14.5" x14ac:dyDescent="0.35">
      <c r="A106" s="5">
        <f>A105+1</f>
        <v>31</v>
      </c>
      <c r="B106" s="6" t="s">
        <v>226</v>
      </c>
      <c r="C106" s="5" t="s">
        <v>33</v>
      </c>
      <c r="D106" s="29">
        <f>8.5</f>
        <v>8.5</v>
      </c>
      <c r="E106" s="29"/>
    </row>
    <row r="107" spans="1:5" customFormat="1" ht="14.5" x14ac:dyDescent="0.35">
      <c r="A107" s="5">
        <f>A106+1</f>
        <v>32</v>
      </c>
      <c r="B107" s="35" t="s">
        <v>392</v>
      </c>
      <c r="C107" s="5" t="s">
        <v>35</v>
      </c>
      <c r="D107" s="39">
        <f>2.3*1.95</f>
        <v>4.4849999999999994</v>
      </c>
      <c r="E107" s="29"/>
    </row>
    <row r="108" spans="1:5" customFormat="1" ht="14.5" outlineLevel="1" x14ac:dyDescent="0.35">
      <c r="A108" s="34"/>
      <c r="B108" s="20" t="s">
        <v>240</v>
      </c>
      <c r="C108" s="19" t="s">
        <v>35</v>
      </c>
      <c r="D108" s="40">
        <v>4.49</v>
      </c>
      <c r="E108" s="34"/>
    </row>
    <row r="109" spans="1:5" customFormat="1" ht="14.5" outlineLevel="1" x14ac:dyDescent="0.35">
      <c r="A109" s="34"/>
      <c r="B109" s="20" t="s">
        <v>56</v>
      </c>
      <c r="C109" s="19" t="s">
        <v>45</v>
      </c>
      <c r="D109" s="34">
        <v>1.21</v>
      </c>
      <c r="E109" s="34"/>
    </row>
    <row r="110" spans="1:5" customFormat="1" ht="14.5" x14ac:dyDescent="0.35">
      <c r="A110" s="5">
        <f>A107+1</f>
        <v>33</v>
      </c>
      <c r="B110" s="6" t="s">
        <v>57</v>
      </c>
      <c r="C110" s="5" t="s">
        <v>33</v>
      </c>
      <c r="D110" s="39">
        <f>8.5</f>
        <v>8.5</v>
      </c>
      <c r="E110" s="5"/>
    </row>
    <row r="111" spans="1:5" customFormat="1" ht="14.5" outlineLevel="1" x14ac:dyDescent="0.35">
      <c r="A111" s="19"/>
      <c r="B111" s="20" t="s">
        <v>241</v>
      </c>
      <c r="C111" s="19" t="s">
        <v>33</v>
      </c>
      <c r="D111" s="22">
        <v>8.5</v>
      </c>
      <c r="E111" s="19"/>
    </row>
    <row r="112" spans="1:5" customFormat="1" ht="14.5" x14ac:dyDescent="0.35">
      <c r="A112" s="73" t="s">
        <v>76</v>
      </c>
      <c r="B112" s="74"/>
      <c r="C112" s="74"/>
      <c r="D112" s="74"/>
      <c r="E112" s="74"/>
    </row>
    <row r="113" spans="1:5" customFormat="1" ht="14.5" x14ac:dyDescent="0.35">
      <c r="A113" s="95" t="s">
        <v>50</v>
      </c>
      <c r="B113" s="96"/>
      <c r="C113" s="96"/>
      <c r="D113" s="96"/>
      <c r="E113" s="96"/>
    </row>
    <row r="114" spans="1:5" customFormat="1" ht="20" x14ac:dyDescent="0.35">
      <c r="A114" s="5">
        <f>A110+1</f>
        <v>34</v>
      </c>
      <c r="B114" s="6" t="s">
        <v>77</v>
      </c>
      <c r="C114" s="5" t="s">
        <v>44</v>
      </c>
      <c r="D114" s="10">
        <f>(0.2+0.46)*0.3</f>
        <v>0.19800000000000001</v>
      </c>
      <c r="E114" s="5" t="s">
        <v>128</v>
      </c>
    </row>
    <row r="115" spans="1:5" customFormat="1" ht="14.5" outlineLevel="1" x14ac:dyDescent="0.35">
      <c r="A115" s="19"/>
      <c r="B115" s="20" t="s">
        <v>80</v>
      </c>
      <c r="C115" s="19" t="s">
        <v>34</v>
      </c>
      <c r="D115" s="19">
        <v>77</v>
      </c>
      <c r="E115" s="19"/>
    </row>
    <row r="116" spans="1:5" customFormat="1" ht="14.5" x14ac:dyDescent="0.35">
      <c r="A116" s="5">
        <f>A114+1</f>
        <v>35</v>
      </c>
      <c r="B116" s="6" t="s">
        <v>78</v>
      </c>
      <c r="C116" s="5" t="s">
        <v>37</v>
      </c>
      <c r="D116" s="10">
        <f>(3*5.8)/1000</f>
        <v>1.7399999999999999E-2</v>
      </c>
      <c r="E116" s="5" t="s">
        <v>119</v>
      </c>
    </row>
    <row r="117" spans="1:5" customFormat="1" ht="14.5" outlineLevel="1" x14ac:dyDescent="0.35">
      <c r="A117" s="19"/>
      <c r="B117" s="20" t="s">
        <v>79</v>
      </c>
      <c r="C117" s="19" t="s">
        <v>37</v>
      </c>
      <c r="D117" s="24">
        <v>1.7000000000000001E-2</v>
      </c>
      <c r="E117" s="19"/>
    </row>
    <row r="118" spans="1:5" customFormat="1" ht="14.5" x14ac:dyDescent="0.35">
      <c r="A118" s="5">
        <f>A116+1</f>
        <v>36</v>
      </c>
      <c r="B118" s="6" t="s">
        <v>118</v>
      </c>
      <c r="C118" s="5" t="s">
        <v>35</v>
      </c>
      <c r="D118" s="27">
        <f>2.1*1</f>
        <v>2.1</v>
      </c>
      <c r="E118" s="5"/>
    </row>
    <row r="119" spans="1:5" customFormat="1" ht="14.5" outlineLevel="1" x14ac:dyDescent="0.35">
      <c r="A119" s="19"/>
      <c r="B119" s="20" t="s">
        <v>81</v>
      </c>
      <c r="C119" s="19" t="s">
        <v>34</v>
      </c>
      <c r="D119" s="19">
        <v>1</v>
      </c>
      <c r="E119" s="19"/>
    </row>
    <row r="120" spans="1:5" customFormat="1" ht="14.5" x14ac:dyDescent="0.35">
      <c r="A120" s="5">
        <f>A118+1</f>
        <v>37</v>
      </c>
      <c r="B120" s="6" t="s">
        <v>410</v>
      </c>
      <c r="C120" s="5" t="s">
        <v>35</v>
      </c>
      <c r="D120" s="5">
        <v>17</v>
      </c>
      <c r="E120" s="5"/>
    </row>
    <row r="121" spans="1:5" customFormat="1" ht="14.5" x14ac:dyDescent="0.35">
      <c r="A121" s="5">
        <f>A120+1</f>
        <v>38</v>
      </c>
      <c r="B121" s="6" t="s">
        <v>62</v>
      </c>
      <c r="C121" s="5" t="s">
        <v>35</v>
      </c>
      <c r="D121" s="5">
        <v>17</v>
      </c>
      <c r="E121" s="5"/>
    </row>
    <row r="122" spans="1:5" customFormat="1" ht="14.5" outlineLevel="1" x14ac:dyDescent="0.35">
      <c r="A122" s="19"/>
      <c r="B122" s="20" t="s">
        <v>63</v>
      </c>
      <c r="C122" s="19" t="s">
        <v>45</v>
      </c>
      <c r="D122" s="22">
        <v>3.4</v>
      </c>
      <c r="E122" s="19"/>
    </row>
    <row r="123" spans="1:5" customFormat="1" ht="14.5" x14ac:dyDescent="0.35">
      <c r="A123" s="5">
        <f>A121+1</f>
        <v>39</v>
      </c>
      <c r="B123" s="6" t="s">
        <v>64</v>
      </c>
      <c r="C123" s="5" t="s">
        <v>35</v>
      </c>
      <c r="D123" s="5">
        <v>17</v>
      </c>
      <c r="E123" s="5"/>
    </row>
    <row r="124" spans="1:5" customFormat="1" ht="14.5" outlineLevel="1" x14ac:dyDescent="0.35">
      <c r="A124" s="19"/>
      <c r="B124" s="20" t="s">
        <v>70</v>
      </c>
      <c r="C124" s="19" t="s">
        <v>45</v>
      </c>
      <c r="D124" s="22">
        <v>10.71</v>
      </c>
      <c r="E124" s="19"/>
    </row>
    <row r="125" spans="1:5" customFormat="1" ht="14.5" x14ac:dyDescent="0.35">
      <c r="A125" s="95" t="s">
        <v>113</v>
      </c>
      <c r="B125" s="96"/>
      <c r="C125" s="96"/>
      <c r="D125" s="96"/>
      <c r="E125" s="96"/>
    </row>
    <row r="126" spans="1:5" customFormat="1" ht="20" x14ac:dyDescent="0.35">
      <c r="A126" s="5">
        <f>A123+1</f>
        <v>40</v>
      </c>
      <c r="B126" s="6" t="s">
        <v>411</v>
      </c>
      <c r="C126" s="5" t="s">
        <v>37</v>
      </c>
      <c r="D126" s="10">
        <f>D127+D128</f>
        <v>7.0401999999999992E-2</v>
      </c>
      <c r="E126" s="5" t="s">
        <v>120</v>
      </c>
    </row>
    <row r="127" spans="1:5" customFormat="1" ht="14.5" outlineLevel="1" x14ac:dyDescent="0.35">
      <c r="A127" s="19"/>
      <c r="B127" s="20" t="s">
        <v>114</v>
      </c>
      <c r="C127" s="19" t="s">
        <v>37</v>
      </c>
      <c r="D127" s="24">
        <f>((1*3.3)*15.7)/1000</f>
        <v>5.1809999999999995E-2</v>
      </c>
      <c r="E127" s="19"/>
    </row>
    <row r="128" spans="1:5" customFormat="1" ht="14.5" outlineLevel="1" x14ac:dyDescent="0.35">
      <c r="A128" s="19"/>
      <c r="B128" s="20" t="s">
        <v>115</v>
      </c>
      <c r="C128" s="19" t="s">
        <v>37</v>
      </c>
      <c r="D128" s="24">
        <f>((3.3+3.3+1+1+8)*1.12)/1000</f>
        <v>1.8592000000000001E-2</v>
      </c>
      <c r="E128" s="19"/>
    </row>
    <row r="129" spans="1:5" customFormat="1" ht="30" x14ac:dyDescent="0.35">
      <c r="A129" s="5">
        <f>A126+1</f>
        <v>41</v>
      </c>
      <c r="B129" s="6" t="s">
        <v>383</v>
      </c>
      <c r="C129" s="5" t="s">
        <v>35</v>
      </c>
      <c r="D129" s="27">
        <f>0.022*3*23</f>
        <v>1.518</v>
      </c>
      <c r="E129" s="5"/>
    </row>
    <row r="130" spans="1:5" customFormat="1" ht="14.5" outlineLevel="1" x14ac:dyDescent="0.35">
      <c r="A130" s="19"/>
      <c r="B130" s="20" t="s">
        <v>116</v>
      </c>
      <c r="C130" s="19" t="s">
        <v>45</v>
      </c>
      <c r="D130" s="22">
        <v>0.24399999999999999</v>
      </c>
      <c r="E130" s="19"/>
    </row>
    <row r="131" spans="1:5" customFormat="1" ht="14.5" x14ac:dyDescent="0.35">
      <c r="A131" s="73" t="s">
        <v>82</v>
      </c>
      <c r="B131" s="74"/>
      <c r="C131" s="74"/>
      <c r="D131" s="74"/>
      <c r="E131" s="74"/>
    </row>
    <row r="132" spans="1:5" customFormat="1" ht="14.5" x14ac:dyDescent="0.35">
      <c r="A132" s="5">
        <f>A129+1</f>
        <v>42</v>
      </c>
      <c r="B132" s="6" t="s">
        <v>413</v>
      </c>
      <c r="C132" s="5" t="s">
        <v>34</v>
      </c>
      <c r="D132" s="5">
        <v>1</v>
      </c>
      <c r="E132" s="5"/>
    </row>
    <row r="133" spans="1:5" customFormat="1" ht="14.5" outlineLevel="1" x14ac:dyDescent="0.35">
      <c r="A133" s="19"/>
      <c r="B133" s="20" t="s">
        <v>169</v>
      </c>
      <c r="C133" s="19" t="s">
        <v>36</v>
      </c>
      <c r="D133" s="19">
        <v>1</v>
      </c>
      <c r="E133" s="53" t="s">
        <v>176</v>
      </c>
    </row>
    <row r="134" spans="1:5" customFormat="1" ht="14.5" x14ac:dyDescent="0.35">
      <c r="A134" s="5">
        <f>A132+1</f>
        <v>43</v>
      </c>
      <c r="B134" s="6" t="s">
        <v>414</v>
      </c>
      <c r="C134" s="5" t="s">
        <v>34</v>
      </c>
      <c r="D134" s="5">
        <v>1</v>
      </c>
      <c r="E134" s="5"/>
    </row>
    <row r="135" spans="1:5" customFormat="1" ht="14.5" outlineLevel="1" x14ac:dyDescent="0.35">
      <c r="A135" s="19"/>
      <c r="B135" s="20" t="s">
        <v>117</v>
      </c>
      <c r="C135" s="19" t="s">
        <v>34</v>
      </c>
      <c r="D135" s="19">
        <v>1</v>
      </c>
      <c r="E135" s="19"/>
    </row>
    <row r="136" spans="1:5" customFormat="1" ht="14.5" x14ac:dyDescent="0.35">
      <c r="A136" s="5">
        <f>A134+1</f>
        <v>44</v>
      </c>
      <c r="B136" s="6" t="s">
        <v>187</v>
      </c>
      <c r="C136" s="5" t="s">
        <v>34</v>
      </c>
      <c r="D136" s="5">
        <v>1</v>
      </c>
      <c r="E136" s="5"/>
    </row>
    <row r="137" spans="1:5" customFormat="1" ht="14.5" outlineLevel="1" x14ac:dyDescent="0.35">
      <c r="A137" s="19"/>
      <c r="B137" s="20" t="s">
        <v>188</v>
      </c>
      <c r="C137" s="19" t="s">
        <v>34</v>
      </c>
      <c r="D137" s="19">
        <v>1</v>
      </c>
      <c r="E137" s="19"/>
    </row>
    <row r="138" spans="1:5" customFormat="1" ht="14.5" outlineLevel="1" x14ac:dyDescent="0.35">
      <c r="A138" s="19"/>
      <c r="B138" s="36" t="s">
        <v>189</v>
      </c>
      <c r="C138" s="19" t="s">
        <v>34</v>
      </c>
      <c r="D138" s="19">
        <v>2</v>
      </c>
      <c r="E138" s="19"/>
    </row>
    <row r="139" spans="1:5" customFormat="1" ht="14.5" outlineLevel="1" x14ac:dyDescent="0.35">
      <c r="A139" s="19"/>
      <c r="B139" s="36" t="s">
        <v>207</v>
      </c>
      <c r="C139" s="19" t="s">
        <v>34</v>
      </c>
      <c r="D139" s="19">
        <v>2</v>
      </c>
      <c r="E139" s="19"/>
    </row>
    <row r="140" spans="1:5" customFormat="1" ht="20" x14ac:dyDescent="0.35">
      <c r="A140" s="5">
        <f>A136+1</f>
        <v>45</v>
      </c>
      <c r="B140" s="6" t="s">
        <v>85</v>
      </c>
      <c r="C140" s="5" t="s">
        <v>33</v>
      </c>
      <c r="D140" s="27">
        <f>(5.15+1.93+3.04+2.31+1.93+5.15+2.4+0.8)*2</f>
        <v>45.42</v>
      </c>
      <c r="E140" s="5"/>
    </row>
    <row r="141" spans="1:5" customFormat="1" ht="20" x14ac:dyDescent="0.35">
      <c r="A141" s="5">
        <f>A140+1</f>
        <v>46</v>
      </c>
      <c r="B141" s="6" t="s">
        <v>86</v>
      </c>
      <c r="C141" s="5" t="s">
        <v>33</v>
      </c>
      <c r="D141" s="27">
        <f>(5.15+1.93+3.04+2.31+1.93+5.15+2.4+4.08+2.4+1.47)+(0.2*7)</f>
        <v>31.259999999999998</v>
      </c>
      <c r="E141" s="5"/>
    </row>
    <row r="142" spans="1:5" customFormat="1" ht="14.5" outlineLevel="1" x14ac:dyDescent="0.35">
      <c r="A142" s="19"/>
      <c r="B142" s="20" t="s">
        <v>87</v>
      </c>
      <c r="C142" s="19" t="s">
        <v>33</v>
      </c>
      <c r="D142" s="22">
        <v>31.26</v>
      </c>
      <c r="E142" s="19"/>
    </row>
    <row r="143" spans="1:5" customFormat="1" ht="14.5" outlineLevel="1" x14ac:dyDescent="0.35">
      <c r="A143" s="19"/>
      <c r="B143" s="20" t="s">
        <v>177</v>
      </c>
      <c r="C143" s="19" t="s">
        <v>34</v>
      </c>
      <c r="D143" s="19">
        <v>9</v>
      </c>
      <c r="E143" s="19"/>
    </row>
    <row r="144" spans="1:5" customFormat="1" ht="14.5" outlineLevel="1" x14ac:dyDescent="0.35">
      <c r="A144" s="19"/>
      <c r="B144" s="20" t="s">
        <v>88</v>
      </c>
      <c r="C144" s="19" t="s">
        <v>34</v>
      </c>
      <c r="D144" s="19">
        <v>30</v>
      </c>
      <c r="E144" s="19"/>
    </row>
    <row r="145" spans="1:5" customFormat="1" ht="14.5" outlineLevel="1" x14ac:dyDescent="0.35">
      <c r="A145" s="19"/>
      <c r="B145" s="36" t="s">
        <v>178</v>
      </c>
      <c r="C145" s="19" t="s">
        <v>34</v>
      </c>
      <c r="D145" s="19">
        <v>3</v>
      </c>
      <c r="E145" s="19"/>
    </row>
    <row r="146" spans="1:5" customFormat="1" ht="20" x14ac:dyDescent="0.35">
      <c r="A146" s="5">
        <f>A141+1</f>
        <v>47</v>
      </c>
      <c r="B146" s="6" t="s">
        <v>172</v>
      </c>
      <c r="C146" s="5" t="s">
        <v>33</v>
      </c>
      <c r="D146" s="27">
        <v>8</v>
      </c>
      <c r="E146" s="5"/>
    </row>
    <row r="147" spans="1:5" customFormat="1" ht="14.5" outlineLevel="1" x14ac:dyDescent="0.35">
      <c r="A147" s="19"/>
      <c r="B147" s="36" t="s">
        <v>191</v>
      </c>
      <c r="C147" s="19" t="s">
        <v>33</v>
      </c>
      <c r="D147" s="51">
        <v>8</v>
      </c>
      <c r="E147" s="19"/>
    </row>
    <row r="148" spans="1:5" customFormat="1" ht="14.5" outlineLevel="1" x14ac:dyDescent="0.35">
      <c r="A148" s="19"/>
      <c r="B148" s="36" t="s">
        <v>195</v>
      </c>
      <c r="C148" s="19" t="s">
        <v>34</v>
      </c>
      <c r="D148" s="19">
        <v>16</v>
      </c>
      <c r="E148" s="19"/>
    </row>
    <row r="149" spans="1:5" customFormat="1" ht="14.5" outlineLevel="1" x14ac:dyDescent="0.35">
      <c r="A149" s="19"/>
      <c r="B149" s="36" t="s">
        <v>192</v>
      </c>
      <c r="C149" s="19" t="s">
        <v>34</v>
      </c>
      <c r="D149" s="19">
        <v>16</v>
      </c>
      <c r="E149" s="19"/>
    </row>
    <row r="150" spans="1:5" customFormat="1" ht="14.5" outlineLevel="1" x14ac:dyDescent="0.35">
      <c r="A150" s="19"/>
      <c r="B150" s="36" t="s">
        <v>193</v>
      </c>
      <c r="C150" s="19" t="s">
        <v>34</v>
      </c>
      <c r="D150" s="19">
        <v>16</v>
      </c>
      <c r="E150" s="19"/>
    </row>
    <row r="151" spans="1:5" customFormat="1" ht="14.5" outlineLevel="1" x14ac:dyDescent="0.35">
      <c r="A151" s="19"/>
      <c r="B151" s="36" t="s">
        <v>196</v>
      </c>
      <c r="C151" s="19" t="s">
        <v>34</v>
      </c>
      <c r="D151" s="19">
        <v>16</v>
      </c>
      <c r="E151" s="19"/>
    </row>
    <row r="152" spans="1:5" customFormat="1" ht="14.5" outlineLevel="1" x14ac:dyDescent="0.35">
      <c r="A152" s="19"/>
      <c r="B152" s="36" t="s">
        <v>194</v>
      </c>
      <c r="C152" s="19" t="s">
        <v>34</v>
      </c>
      <c r="D152" s="19">
        <v>18</v>
      </c>
      <c r="E152" s="19"/>
    </row>
    <row r="153" spans="1:5" customFormat="1" ht="14.5" x14ac:dyDescent="0.35">
      <c r="A153" s="5">
        <f>A146+1</f>
        <v>48</v>
      </c>
      <c r="B153" s="6" t="s">
        <v>384</v>
      </c>
      <c r="C153" s="5" t="s">
        <v>89</v>
      </c>
      <c r="D153" s="27">
        <f>(1.56*3)+(0.78*5)</f>
        <v>8.58</v>
      </c>
      <c r="E153" s="5" t="s">
        <v>318</v>
      </c>
    </row>
    <row r="154" spans="1:5" customFormat="1" ht="14.5" outlineLevel="1" x14ac:dyDescent="0.35">
      <c r="A154" s="19"/>
      <c r="B154" s="20" t="s">
        <v>90</v>
      </c>
      <c r="C154" s="19" t="s">
        <v>34</v>
      </c>
      <c r="D154" s="19">
        <v>1</v>
      </c>
      <c r="E154" s="19" t="s">
        <v>197</v>
      </c>
    </row>
    <row r="155" spans="1:5" customFormat="1" ht="14.5" outlineLevel="1" x14ac:dyDescent="0.35">
      <c r="A155" s="19"/>
      <c r="B155" s="20" t="s">
        <v>121</v>
      </c>
      <c r="C155" s="19" t="s">
        <v>34</v>
      </c>
      <c r="D155" s="19">
        <v>5</v>
      </c>
      <c r="E155" s="19" t="s">
        <v>198</v>
      </c>
    </row>
    <row r="156" spans="1:5" customFormat="1" ht="14.5" outlineLevel="1" x14ac:dyDescent="0.35">
      <c r="A156" s="19"/>
      <c r="B156" s="20" t="s">
        <v>190</v>
      </c>
      <c r="C156" s="19" t="s">
        <v>34</v>
      </c>
      <c r="D156" s="19">
        <v>2</v>
      </c>
      <c r="E156" s="19" t="s">
        <v>199</v>
      </c>
    </row>
    <row r="157" spans="1:5" customFormat="1" ht="14.5" outlineLevel="1" x14ac:dyDescent="0.35">
      <c r="A157" s="19"/>
      <c r="B157" s="20" t="s">
        <v>91</v>
      </c>
      <c r="C157" s="19" t="s">
        <v>34</v>
      </c>
      <c r="D157" s="19">
        <v>8</v>
      </c>
      <c r="E157" s="19"/>
    </row>
    <row r="158" spans="1:5" customFormat="1" ht="14.5" x14ac:dyDescent="0.35">
      <c r="A158" s="5">
        <f>A153+1</f>
        <v>49</v>
      </c>
      <c r="B158" s="6" t="s">
        <v>92</v>
      </c>
      <c r="C158" s="5" t="s">
        <v>34</v>
      </c>
      <c r="D158" s="27">
        <v>8</v>
      </c>
      <c r="E158" s="5"/>
    </row>
    <row r="159" spans="1:5" customFormat="1" ht="14.5" outlineLevel="1" x14ac:dyDescent="0.35">
      <c r="A159" s="19"/>
      <c r="B159" s="20" t="s">
        <v>93</v>
      </c>
      <c r="C159" s="19" t="s">
        <v>34</v>
      </c>
      <c r="D159" s="19">
        <v>8</v>
      </c>
      <c r="E159" s="19"/>
    </row>
    <row r="160" spans="1:5" customFormat="1" ht="14.5" x14ac:dyDescent="0.35">
      <c r="A160" s="5">
        <f>A158+1</f>
        <v>50</v>
      </c>
      <c r="B160" s="6" t="s">
        <v>102</v>
      </c>
      <c r="C160" s="5" t="s">
        <v>34</v>
      </c>
      <c r="D160" s="27">
        <v>5</v>
      </c>
      <c r="E160" s="5"/>
    </row>
    <row r="161" spans="1:5" customFormat="1" ht="14.5" x14ac:dyDescent="0.35">
      <c r="A161" s="5">
        <f>A160+1</f>
        <v>51</v>
      </c>
      <c r="B161" s="6" t="s">
        <v>184</v>
      </c>
      <c r="C161" s="5" t="s">
        <v>33</v>
      </c>
      <c r="D161" s="27">
        <v>1.5</v>
      </c>
      <c r="E161" s="5"/>
    </row>
    <row r="162" spans="1:5" customFormat="1" ht="14.5" x14ac:dyDescent="0.35">
      <c r="A162" s="73" t="s">
        <v>94</v>
      </c>
      <c r="B162" s="74"/>
      <c r="C162" s="74"/>
      <c r="D162" s="74"/>
      <c r="E162" s="74"/>
    </row>
    <row r="163" spans="1:5" customFormat="1" ht="14.5" x14ac:dyDescent="0.35">
      <c r="A163" s="5">
        <f>A161+1</f>
        <v>52</v>
      </c>
      <c r="B163" s="6" t="s">
        <v>95</v>
      </c>
      <c r="C163" s="5" t="s">
        <v>44</v>
      </c>
      <c r="D163" s="27">
        <v>15</v>
      </c>
      <c r="E163" s="5"/>
    </row>
    <row r="164" spans="1:5" customFormat="1" ht="14.5" x14ac:dyDescent="0.35">
      <c r="A164" s="5">
        <f>A163+1</f>
        <v>53</v>
      </c>
      <c r="B164" s="6" t="s">
        <v>96</v>
      </c>
      <c r="C164" s="5" t="s">
        <v>33</v>
      </c>
      <c r="D164" s="27">
        <v>15</v>
      </c>
      <c r="E164" s="5"/>
    </row>
    <row r="165" spans="1:5" customFormat="1" ht="14.5" outlineLevel="1" x14ac:dyDescent="0.35">
      <c r="A165" s="19"/>
      <c r="B165" s="20" t="s">
        <v>97</v>
      </c>
      <c r="C165" s="19" t="s">
        <v>33</v>
      </c>
      <c r="D165" s="22">
        <v>15</v>
      </c>
      <c r="E165" s="19"/>
    </row>
    <row r="166" spans="1:5" customFormat="1" ht="14.5" x14ac:dyDescent="0.35">
      <c r="A166" s="5">
        <f>A164+1</f>
        <v>54</v>
      </c>
      <c r="B166" s="6" t="s">
        <v>385</v>
      </c>
      <c r="C166" s="5" t="s">
        <v>34</v>
      </c>
      <c r="D166" s="27">
        <v>1</v>
      </c>
      <c r="E166" s="5"/>
    </row>
    <row r="167" spans="1:5" customFormat="1" ht="14.5" outlineLevel="1" x14ac:dyDescent="0.35">
      <c r="A167" s="19"/>
      <c r="B167" s="20" t="s">
        <v>98</v>
      </c>
      <c r="C167" s="19" t="s">
        <v>34</v>
      </c>
      <c r="D167" s="19">
        <v>2</v>
      </c>
      <c r="E167" s="19"/>
    </row>
    <row r="168" spans="1:5" customFormat="1" ht="14.5" outlineLevel="1" x14ac:dyDescent="0.35">
      <c r="A168" s="19"/>
      <c r="B168" s="20" t="s">
        <v>129</v>
      </c>
      <c r="C168" s="19" t="s">
        <v>34</v>
      </c>
      <c r="D168" s="19">
        <v>2</v>
      </c>
      <c r="E168" s="19"/>
    </row>
    <row r="169" spans="1:5" customFormat="1" ht="20" outlineLevel="1" x14ac:dyDescent="0.35">
      <c r="A169" s="19"/>
      <c r="B169" s="20" t="s">
        <v>99</v>
      </c>
      <c r="C169" s="19" t="s">
        <v>34</v>
      </c>
      <c r="D169" s="19">
        <v>1</v>
      </c>
      <c r="E169" s="19"/>
    </row>
    <row r="170" spans="1:5" customFormat="1" ht="20" outlineLevel="1" x14ac:dyDescent="0.35">
      <c r="A170" s="19"/>
      <c r="B170" s="20" t="s">
        <v>100</v>
      </c>
      <c r="C170" s="19" t="s">
        <v>34</v>
      </c>
      <c r="D170" s="19">
        <v>1</v>
      </c>
      <c r="E170" s="19"/>
    </row>
    <row r="171" spans="1:5" customFormat="1" ht="14.5" outlineLevel="1" x14ac:dyDescent="0.35">
      <c r="A171" s="19"/>
      <c r="B171" s="20" t="s">
        <v>210</v>
      </c>
      <c r="C171" s="19" t="s">
        <v>34</v>
      </c>
      <c r="D171" s="19">
        <v>1</v>
      </c>
      <c r="E171" s="19"/>
    </row>
    <row r="172" spans="1:5" customFormat="1" ht="14.5" x14ac:dyDescent="0.35">
      <c r="A172" s="5">
        <f>A166+1</f>
        <v>55</v>
      </c>
      <c r="B172" s="6" t="s">
        <v>101</v>
      </c>
      <c r="C172" s="5" t="s">
        <v>33</v>
      </c>
      <c r="D172" s="27">
        <v>6.5</v>
      </c>
      <c r="E172" s="5"/>
    </row>
    <row r="173" spans="1:5" customFormat="1" ht="14.5" outlineLevel="1" x14ac:dyDescent="0.35">
      <c r="A173" s="19"/>
      <c r="B173" s="20" t="s">
        <v>97</v>
      </c>
      <c r="C173" s="19" t="s">
        <v>33</v>
      </c>
      <c r="D173" s="22">
        <v>6.5</v>
      </c>
      <c r="E173" s="19"/>
    </row>
    <row r="174" spans="1:5" customFormat="1" ht="14.5" x14ac:dyDescent="0.35">
      <c r="A174" s="5">
        <f>A172+1</f>
        <v>56</v>
      </c>
      <c r="B174" s="6" t="s">
        <v>200</v>
      </c>
      <c r="C174" s="5" t="s">
        <v>34</v>
      </c>
      <c r="D174" s="5">
        <v>1</v>
      </c>
      <c r="E174" s="5"/>
    </row>
    <row r="175" spans="1:5" customFormat="1" ht="14.5" outlineLevel="1" x14ac:dyDescent="0.35">
      <c r="A175" s="19"/>
      <c r="B175" s="20" t="s">
        <v>206</v>
      </c>
      <c r="C175" s="19" t="s">
        <v>34</v>
      </c>
      <c r="D175" s="19">
        <v>1</v>
      </c>
      <c r="E175" s="19"/>
    </row>
    <row r="176" spans="1:5" customFormat="1" ht="14.5" x14ac:dyDescent="0.35">
      <c r="A176" s="5">
        <f>A174+1</f>
        <v>57</v>
      </c>
      <c r="B176" s="6" t="s">
        <v>102</v>
      </c>
      <c r="C176" s="5" t="s">
        <v>34</v>
      </c>
      <c r="D176" s="5">
        <v>1</v>
      </c>
      <c r="E176" s="5"/>
    </row>
    <row r="177" spans="1:5" customFormat="1" ht="14.5" x14ac:dyDescent="0.35">
      <c r="A177" s="5">
        <f>A176+1</f>
        <v>58</v>
      </c>
      <c r="B177" s="6" t="s">
        <v>201</v>
      </c>
      <c r="C177" s="5" t="s">
        <v>33</v>
      </c>
      <c r="D177" s="5">
        <v>12</v>
      </c>
      <c r="E177" s="5"/>
    </row>
    <row r="178" spans="1:5" customFormat="1" ht="14.5" outlineLevel="1" x14ac:dyDescent="0.35">
      <c r="A178" s="19"/>
      <c r="B178" s="36" t="s">
        <v>173</v>
      </c>
      <c r="C178" s="19" t="s">
        <v>33</v>
      </c>
      <c r="D178" s="19">
        <v>12</v>
      </c>
      <c r="E178" s="19"/>
    </row>
    <row r="179" spans="1:5" customFormat="1" ht="14.5" outlineLevel="1" x14ac:dyDescent="0.35">
      <c r="A179" s="19"/>
      <c r="B179" s="36" t="s">
        <v>202</v>
      </c>
      <c r="C179" s="19" t="s">
        <v>34</v>
      </c>
      <c r="D179" s="19">
        <v>4</v>
      </c>
      <c r="E179" s="19"/>
    </row>
    <row r="180" spans="1:5" customFormat="1" ht="14.5" outlineLevel="1" x14ac:dyDescent="0.35">
      <c r="A180" s="19"/>
      <c r="B180" s="36" t="s">
        <v>208</v>
      </c>
      <c r="C180" s="19" t="s">
        <v>34</v>
      </c>
      <c r="D180" s="19">
        <v>2</v>
      </c>
      <c r="E180" s="19"/>
    </row>
    <row r="181" spans="1:5" customFormat="1" ht="14.5" outlineLevel="1" x14ac:dyDescent="0.35">
      <c r="A181" s="19"/>
      <c r="B181" s="36" t="s">
        <v>203</v>
      </c>
      <c r="C181" s="19" t="s">
        <v>34</v>
      </c>
      <c r="D181" s="19">
        <v>2</v>
      </c>
      <c r="E181" s="19"/>
    </row>
    <row r="182" spans="1:5" customFormat="1" ht="14.5" outlineLevel="1" x14ac:dyDescent="0.35">
      <c r="A182" s="19"/>
      <c r="B182" s="36" t="s">
        <v>204</v>
      </c>
      <c r="C182" s="19" t="s">
        <v>34</v>
      </c>
      <c r="D182" s="19">
        <v>1</v>
      </c>
      <c r="E182" s="19"/>
    </row>
    <row r="183" spans="1:5" customFormat="1" ht="14.5" outlineLevel="1" x14ac:dyDescent="0.35">
      <c r="A183" s="19"/>
      <c r="B183" s="36" t="s">
        <v>205</v>
      </c>
      <c r="C183" s="19" t="s">
        <v>34</v>
      </c>
      <c r="D183" s="19">
        <v>1</v>
      </c>
      <c r="E183" s="19"/>
    </row>
    <row r="184" spans="1:5" customFormat="1" ht="14.5" outlineLevel="1" x14ac:dyDescent="0.35">
      <c r="A184" s="19"/>
      <c r="B184" s="36" t="s">
        <v>180</v>
      </c>
      <c r="C184" s="19" t="s">
        <v>34</v>
      </c>
      <c r="D184" s="19">
        <v>4</v>
      </c>
      <c r="E184" s="19"/>
    </row>
    <row r="185" spans="1:5" customFormat="1" ht="14.5" x14ac:dyDescent="0.35">
      <c r="A185" s="5">
        <f>A177+1</f>
        <v>59</v>
      </c>
      <c r="B185" s="6" t="s">
        <v>103</v>
      </c>
      <c r="C185" s="5" t="s">
        <v>36</v>
      </c>
      <c r="D185" s="5">
        <v>1</v>
      </c>
      <c r="E185" s="5"/>
    </row>
    <row r="186" spans="1:5" customFormat="1" ht="14.5" outlineLevel="1" x14ac:dyDescent="0.35">
      <c r="A186" s="19"/>
      <c r="B186" s="20" t="s">
        <v>123</v>
      </c>
      <c r="C186" s="19" t="s">
        <v>34</v>
      </c>
      <c r="D186" s="19">
        <v>1</v>
      </c>
      <c r="E186" s="19"/>
    </row>
    <row r="187" spans="1:5" customFormat="1" ht="14.5" outlineLevel="1" x14ac:dyDescent="0.35">
      <c r="A187" s="19"/>
      <c r="B187" s="20" t="s">
        <v>211</v>
      </c>
      <c r="C187" s="19" t="s">
        <v>34</v>
      </c>
      <c r="D187" s="19">
        <v>1</v>
      </c>
      <c r="E187" s="19"/>
    </row>
    <row r="188" spans="1:5" customFormat="1" ht="14.5" outlineLevel="1" x14ac:dyDescent="0.35">
      <c r="A188" s="19"/>
      <c r="B188" s="20" t="s">
        <v>209</v>
      </c>
      <c r="C188" s="19" t="s">
        <v>34</v>
      </c>
      <c r="D188" s="19">
        <v>1</v>
      </c>
      <c r="E188" s="19"/>
    </row>
    <row r="189" spans="1:5" customFormat="1" ht="14.5" x14ac:dyDescent="0.35">
      <c r="A189" s="5">
        <f>A185+1</f>
        <v>60</v>
      </c>
      <c r="B189" s="6" t="s">
        <v>111</v>
      </c>
      <c r="C189" s="5" t="s">
        <v>35</v>
      </c>
      <c r="D189" s="27">
        <v>1.65</v>
      </c>
      <c r="E189" s="5"/>
    </row>
    <row r="190" spans="1:5" customFormat="1" ht="14.5" outlineLevel="1" x14ac:dyDescent="0.35">
      <c r="A190" s="19"/>
      <c r="B190" s="20" t="s">
        <v>112</v>
      </c>
      <c r="C190" s="19" t="s">
        <v>45</v>
      </c>
      <c r="D190" s="22">
        <f>D189*5.6598</f>
        <v>9.3386699999999987</v>
      </c>
      <c r="E190" s="19"/>
    </row>
    <row r="191" spans="1:5" customFormat="1" ht="14.5" x14ac:dyDescent="0.35">
      <c r="A191" s="73" t="s">
        <v>104</v>
      </c>
      <c r="B191" s="74"/>
      <c r="C191" s="74"/>
      <c r="D191" s="74"/>
      <c r="E191" s="74"/>
    </row>
    <row r="192" spans="1:5" customFormat="1" ht="14.5" x14ac:dyDescent="0.35">
      <c r="A192" s="5">
        <f>A189+1</f>
        <v>61</v>
      </c>
      <c r="B192" s="6" t="s">
        <v>105</v>
      </c>
      <c r="C192" s="5" t="s">
        <v>33</v>
      </c>
      <c r="D192" s="27">
        <v>15.15</v>
      </c>
      <c r="E192" s="5"/>
    </row>
    <row r="193" spans="1:5" customFormat="1" ht="20" outlineLevel="1" x14ac:dyDescent="0.35">
      <c r="A193" s="19"/>
      <c r="B193" s="20" t="s">
        <v>106</v>
      </c>
      <c r="C193" s="19" t="s">
        <v>33</v>
      </c>
      <c r="D193" s="22">
        <v>15.15</v>
      </c>
      <c r="E193" s="19"/>
    </row>
    <row r="194" spans="1:5" customFormat="1" ht="14.5" x14ac:dyDescent="0.35">
      <c r="A194" s="5">
        <f>A192+1</f>
        <v>62</v>
      </c>
      <c r="B194" s="6" t="s">
        <v>386</v>
      </c>
      <c r="C194" s="5" t="s">
        <v>33</v>
      </c>
      <c r="D194" s="27">
        <v>6.5</v>
      </c>
      <c r="E194" s="5"/>
    </row>
    <row r="195" spans="1:5" customFormat="1" ht="14.5" outlineLevel="1" x14ac:dyDescent="0.35">
      <c r="A195" s="19"/>
      <c r="B195" s="20" t="s">
        <v>107</v>
      </c>
      <c r="C195" s="19" t="s">
        <v>33</v>
      </c>
      <c r="D195" s="22">
        <v>6.5</v>
      </c>
      <c r="E195" s="19"/>
    </row>
    <row r="196" spans="1:5" customFormat="1" ht="14.5" outlineLevel="1" x14ac:dyDescent="0.35">
      <c r="A196" s="19"/>
      <c r="B196" s="20" t="s">
        <v>360</v>
      </c>
      <c r="C196" s="19" t="s">
        <v>34</v>
      </c>
      <c r="D196" s="19">
        <v>1</v>
      </c>
      <c r="E196" s="19"/>
    </row>
    <row r="197" spans="1:5" customFormat="1" ht="14.5" outlineLevel="1" x14ac:dyDescent="0.35">
      <c r="A197" s="19"/>
      <c r="B197" s="20" t="s">
        <v>108</v>
      </c>
      <c r="C197" s="19" t="s">
        <v>34</v>
      </c>
      <c r="D197" s="19">
        <v>1</v>
      </c>
      <c r="E197" s="19"/>
    </row>
    <row r="198" spans="1:5" customFormat="1" ht="14.5" x14ac:dyDescent="0.35">
      <c r="A198" s="5">
        <f>A194+1</f>
        <v>63</v>
      </c>
      <c r="B198" s="6" t="s">
        <v>109</v>
      </c>
      <c r="C198" s="5" t="s">
        <v>34</v>
      </c>
      <c r="D198" s="5">
        <v>1</v>
      </c>
      <c r="E198" s="5"/>
    </row>
    <row r="199" spans="1:5" ht="20.25" customHeight="1" x14ac:dyDescent="0.2">
      <c r="A199" s="75" t="s">
        <v>132</v>
      </c>
      <c r="B199" s="76"/>
      <c r="C199" s="76"/>
      <c r="D199" s="76"/>
      <c r="E199" s="77"/>
    </row>
    <row r="200" spans="1:5" ht="13.5" customHeight="1" x14ac:dyDescent="0.2">
      <c r="A200" s="64" t="s">
        <v>133</v>
      </c>
      <c r="B200" s="65"/>
      <c r="C200" s="65"/>
      <c r="D200" s="65"/>
      <c r="E200" s="66"/>
    </row>
    <row r="201" spans="1:5" ht="14.25" customHeight="1" x14ac:dyDescent="0.2">
      <c r="A201" s="61" t="s">
        <v>50</v>
      </c>
      <c r="B201" s="62"/>
      <c r="C201" s="62"/>
      <c r="D201" s="62"/>
      <c r="E201" s="63"/>
    </row>
    <row r="202" spans="1:5" ht="16.5" customHeight="1" x14ac:dyDescent="0.2">
      <c r="A202" s="5">
        <f>A198+1</f>
        <v>64</v>
      </c>
      <c r="B202" s="35" t="s">
        <v>51</v>
      </c>
      <c r="C202" s="5" t="s">
        <v>35</v>
      </c>
      <c r="D202" s="27">
        <f>32.06-2.15-3.3-3.3-3.3</f>
        <v>20.010000000000002</v>
      </c>
      <c r="E202" s="5"/>
    </row>
    <row r="203" spans="1:5" ht="16.5" customHeight="1" x14ac:dyDescent="0.2">
      <c r="A203" s="5">
        <f>A202+1</f>
        <v>65</v>
      </c>
      <c r="B203" s="35" t="s">
        <v>387</v>
      </c>
      <c r="C203" s="5" t="s">
        <v>35</v>
      </c>
      <c r="D203" s="27">
        <f>32.06-2.15-3.3-3.3-3.3</f>
        <v>20.010000000000002</v>
      </c>
      <c r="E203" s="5"/>
    </row>
    <row r="204" spans="1:5" ht="15.75" customHeight="1" outlineLevel="1" x14ac:dyDescent="0.2">
      <c r="A204" s="19"/>
      <c r="B204" s="36" t="s">
        <v>134</v>
      </c>
      <c r="C204" s="19" t="s">
        <v>35</v>
      </c>
      <c r="D204" s="22">
        <v>20.010000000000002</v>
      </c>
      <c r="E204" s="19"/>
    </row>
    <row r="205" spans="1:5" ht="15.75" customHeight="1" x14ac:dyDescent="0.2">
      <c r="A205" s="61" t="s">
        <v>53</v>
      </c>
      <c r="B205" s="62"/>
      <c r="C205" s="62"/>
      <c r="D205" s="62"/>
      <c r="E205" s="63"/>
    </row>
    <row r="206" spans="1:5" ht="15.75" customHeight="1" x14ac:dyDescent="0.2">
      <c r="A206" s="5">
        <f>A203+1</f>
        <v>66</v>
      </c>
      <c r="B206" s="35" t="s">
        <v>379</v>
      </c>
      <c r="C206" s="5" t="s">
        <v>35</v>
      </c>
      <c r="D206" s="27">
        <f>2.9*2.95</f>
        <v>8.5549999999999997</v>
      </c>
      <c r="E206" s="5"/>
    </row>
    <row r="207" spans="1:5" ht="15.75" customHeight="1" x14ac:dyDescent="0.2">
      <c r="A207" s="5">
        <f t="shared" ref="A207:A211" si="1">A206+1</f>
        <v>67</v>
      </c>
      <c r="B207" s="35" t="s">
        <v>388</v>
      </c>
      <c r="C207" s="5" t="s">
        <v>35</v>
      </c>
      <c r="D207" s="27">
        <f>2.9*2.95</f>
        <v>8.5549999999999997</v>
      </c>
      <c r="E207" s="5"/>
    </row>
    <row r="208" spans="1:5" ht="15.75" customHeight="1" x14ac:dyDescent="0.2">
      <c r="A208" s="5">
        <f t="shared" si="1"/>
        <v>68</v>
      </c>
      <c r="B208" s="35" t="s">
        <v>226</v>
      </c>
      <c r="C208" s="5" t="s">
        <v>33</v>
      </c>
      <c r="D208" s="45">
        <f>(2.9*2)+(2.95*2)</f>
        <v>11.7</v>
      </c>
      <c r="E208" s="5"/>
    </row>
    <row r="209" spans="1:5" ht="15.75" customHeight="1" x14ac:dyDescent="0.2">
      <c r="A209" s="5">
        <f t="shared" si="1"/>
        <v>69</v>
      </c>
      <c r="B209" s="35" t="s">
        <v>136</v>
      </c>
      <c r="C209" s="5" t="s">
        <v>35</v>
      </c>
      <c r="D209" s="27">
        <f t="shared" ref="D209:D215" si="2">2.9*2.95</f>
        <v>8.5549999999999997</v>
      </c>
      <c r="E209" s="5"/>
    </row>
    <row r="210" spans="1:5" ht="15.75" customHeight="1" x14ac:dyDescent="0.2">
      <c r="A210" s="5">
        <f>A209+1</f>
        <v>70</v>
      </c>
      <c r="B210" s="35" t="s">
        <v>137</v>
      </c>
      <c r="C210" s="5" t="s">
        <v>35</v>
      </c>
      <c r="D210" s="27">
        <f t="shared" si="2"/>
        <v>8.5549999999999997</v>
      </c>
      <c r="E210" s="5"/>
    </row>
    <row r="211" spans="1:5" ht="15.75" customHeight="1" x14ac:dyDescent="0.2">
      <c r="A211" s="5">
        <f t="shared" si="1"/>
        <v>71</v>
      </c>
      <c r="B211" s="35" t="s">
        <v>389</v>
      </c>
      <c r="C211" s="5" t="s">
        <v>35</v>
      </c>
      <c r="D211" s="27">
        <f>D210</f>
        <v>8.5549999999999997</v>
      </c>
      <c r="E211" s="5"/>
    </row>
    <row r="212" spans="1:5" ht="15.75" customHeight="1" outlineLevel="1" x14ac:dyDescent="0.2">
      <c r="A212" s="41"/>
      <c r="B212" s="42" t="s">
        <v>171</v>
      </c>
      <c r="C212" s="41" t="s">
        <v>44</v>
      </c>
      <c r="D212" s="43">
        <f>D211*1.03*0.05</f>
        <v>0.44058250000000004</v>
      </c>
      <c r="E212" s="41"/>
    </row>
    <row r="213" spans="1:5" ht="15.75" customHeight="1" x14ac:dyDescent="0.2">
      <c r="A213" s="5">
        <f>A211+1</f>
        <v>72</v>
      </c>
      <c r="B213" s="35" t="s">
        <v>138</v>
      </c>
      <c r="C213" s="5" t="s">
        <v>35</v>
      </c>
      <c r="D213" s="27">
        <f t="shared" si="2"/>
        <v>8.5549999999999997</v>
      </c>
      <c r="E213" s="5"/>
    </row>
    <row r="214" spans="1:5" ht="15.75" customHeight="1" x14ac:dyDescent="0.2">
      <c r="A214" s="5">
        <f>A213+1</f>
        <v>73</v>
      </c>
      <c r="B214" s="35" t="s">
        <v>139</v>
      </c>
      <c r="C214" s="5" t="s">
        <v>35</v>
      </c>
      <c r="D214" s="27">
        <f t="shared" si="2"/>
        <v>8.5549999999999997</v>
      </c>
      <c r="E214" s="5"/>
    </row>
    <row r="215" spans="1:5" ht="15.75" customHeight="1" x14ac:dyDescent="0.2">
      <c r="A215" s="5">
        <f>A214+1</f>
        <v>74</v>
      </c>
      <c r="B215" s="35" t="s">
        <v>392</v>
      </c>
      <c r="C215" s="5" t="s">
        <v>35</v>
      </c>
      <c r="D215" s="27">
        <f t="shared" si="2"/>
        <v>8.5549999999999997</v>
      </c>
      <c r="E215" s="5"/>
    </row>
    <row r="216" spans="1:5" ht="16.5" customHeight="1" outlineLevel="1" x14ac:dyDescent="0.2">
      <c r="A216" s="19"/>
      <c r="B216" s="36" t="s">
        <v>240</v>
      </c>
      <c r="C216" s="19" t="s">
        <v>35</v>
      </c>
      <c r="D216" s="22">
        <v>8.56</v>
      </c>
      <c r="E216" s="19"/>
    </row>
    <row r="217" spans="1:5" ht="15.75" customHeight="1" x14ac:dyDescent="0.2">
      <c r="A217" s="5">
        <f>A215+1</f>
        <v>75</v>
      </c>
      <c r="B217" s="35" t="s">
        <v>57</v>
      </c>
      <c r="C217" s="5" t="s">
        <v>33</v>
      </c>
      <c r="D217" s="27">
        <f>(2.9*2)+(2.95*2)</f>
        <v>11.7</v>
      </c>
      <c r="E217" s="5"/>
    </row>
    <row r="218" spans="1:5" ht="15.75" customHeight="1" outlineLevel="1" x14ac:dyDescent="0.2">
      <c r="A218" s="19"/>
      <c r="B218" s="36" t="s">
        <v>58</v>
      </c>
      <c r="C218" s="19" t="s">
        <v>33</v>
      </c>
      <c r="D218" s="22">
        <v>11.7</v>
      </c>
      <c r="E218" s="19"/>
    </row>
    <row r="219" spans="1:5" ht="15.75" customHeight="1" x14ac:dyDescent="0.2">
      <c r="A219" s="61" t="s">
        <v>125</v>
      </c>
      <c r="B219" s="62"/>
      <c r="C219" s="62"/>
      <c r="D219" s="62"/>
      <c r="E219" s="63"/>
    </row>
    <row r="220" spans="1:5" ht="15.75" customHeight="1" x14ac:dyDescent="0.2">
      <c r="A220" s="5">
        <f>A217+1</f>
        <v>76</v>
      </c>
      <c r="B220" s="35" t="s">
        <v>140</v>
      </c>
      <c r="C220" s="5" t="s">
        <v>35</v>
      </c>
      <c r="D220" s="27">
        <f>2.9*2.95</f>
        <v>8.5549999999999997</v>
      </c>
      <c r="E220" s="5"/>
    </row>
    <row r="221" spans="1:5" ht="15.75" customHeight="1" x14ac:dyDescent="0.2">
      <c r="A221" s="5">
        <f>A220+1</f>
        <v>77</v>
      </c>
      <c r="B221" s="35" t="s">
        <v>141</v>
      </c>
      <c r="C221" s="5" t="s">
        <v>35</v>
      </c>
      <c r="D221" s="27">
        <f>2.9*2.95</f>
        <v>8.5549999999999997</v>
      </c>
      <c r="E221" s="5"/>
    </row>
    <row r="222" spans="1:5" ht="15.75" customHeight="1" outlineLevel="1" x14ac:dyDescent="0.2">
      <c r="A222" s="19"/>
      <c r="B222" s="36" t="s">
        <v>165</v>
      </c>
      <c r="C222" s="19" t="s">
        <v>35</v>
      </c>
      <c r="D222" s="22">
        <v>8.56</v>
      </c>
      <c r="E222" s="19"/>
    </row>
    <row r="223" spans="1:5" ht="15.75" customHeight="1" x14ac:dyDescent="0.2">
      <c r="A223" s="64" t="s">
        <v>142</v>
      </c>
      <c r="B223" s="65"/>
      <c r="C223" s="65"/>
      <c r="D223" s="65"/>
      <c r="E223" s="66"/>
    </row>
    <row r="224" spans="1:5" ht="15.75" customHeight="1" x14ac:dyDescent="0.2">
      <c r="A224" s="61" t="s">
        <v>50</v>
      </c>
      <c r="B224" s="62"/>
      <c r="C224" s="62"/>
      <c r="D224" s="62"/>
      <c r="E224" s="63"/>
    </row>
    <row r="225" spans="1:5" ht="15.75" customHeight="1" x14ac:dyDescent="0.2">
      <c r="A225" s="5">
        <f>A221+1</f>
        <v>78</v>
      </c>
      <c r="B225" s="35" t="s">
        <v>51</v>
      </c>
      <c r="C225" s="5" t="s">
        <v>35</v>
      </c>
      <c r="D225" s="27">
        <f>45.76-(1.14*1.29)*3-3.3-3.98</f>
        <v>34.068200000000004</v>
      </c>
      <c r="E225" s="5"/>
    </row>
    <row r="226" spans="1:5" ht="30.75" customHeight="1" x14ac:dyDescent="0.2">
      <c r="A226" s="5">
        <f>A225+1</f>
        <v>79</v>
      </c>
      <c r="B226" s="35" t="s">
        <v>390</v>
      </c>
      <c r="C226" s="5" t="s">
        <v>35</v>
      </c>
      <c r="D226" s="27">
        <f>0.4*1.53</f>
        <v>0.6120000000000001</v>
      </c>
      <c r="E226" s="5"/>
    </row>
    <row r="227" spans="1:5" ht="15.75" customHeight="1" outlineLevel="1" x14ac:dyDescent="0.2">
      <c r="A227" s="19"/>
      <c r="B227" s="36" t="s">
        <v>319</v>
      </c>
      <c r="C227" s="19" t="s">
        <v>35</v>
      </c>
      <c r="D227" s="22">
        <v>0.61</v>
      </c>
      <c r="E227" s="19"/>
    </row>
    <row r="228" spans="1:5" ht="16.5" customHeight="1" x14ac:dyDescent="0.2">
      <c r="A228" s="5">
        <f>A226+1</f>
        <v>80</v>
      </c>
      <c r="B228" s="35" t="s">
        <v>391</v>
      </c>
      <c r="C228" s="5" t="s">
        <v>35</v>
      </c>
      <c r="D228" s="45">
        <f>1.5*2.2</f>
        <v>3.3000000000000003</v>
      </c>
      <c r="E228" s="5"/>
    </row>
    <row r="229" spans="1:5" ht="30.75" customHeight="1" outlineLevel="1" x14ac:dyDescent="0.2">
      <c r="A229" s="19"/>
      <c r="B229" s="36" t="s">
        <v>143</v>
      </c>
      <c r="C229" s="19" t="s">
        <v>34</v>
      </c>
      <c r="D229" s="51">
        <v>1</v>
      </c>
      <c r="E229" s="19" t="s">
        <v>166</v>
      </c>
    </row>
    <row r="230" spans="1:5" ht="16.5" customHeight="1" x14ac:dyDescent="0.2">
      <c r="A230" s="5">
        <f>A228+1</f>
        <v>81</v>
      </c>
      <c r="B230" s="35" t="s">
        <v>387</v>
      </c>
      <c r="C230" s="5" t="s">
        <v>35</v>
      </c>
      <c r="D230" s="27">
        <f>45.76-(1.14*1.29)*3-3.3-3.3</f>
        <v>34.748200000000004</v>
      </c>
      <c r="E230" s="5"/>
    </row>
    <row r="231" spans="1:5" ht="15.75" customHeight="1" outlineLevel="1" x14ac:dyDescent="0.2">
      <c r="A231" s="19"/>
      <c r="B231" s="36" t="s">
        <v>134</v>
      </c>
      <c r="C231" s="19" t="s">
        <v>35</v>
      </c>
      <c r="D231" s="22">
        <v>34.75</v>
      </c>
      <c r="E231" s="19"/>
    </row>
    <row r="232" spans="1:5" ht="15.75" customHeight="1" x14ac:dyDescent="0.2">
      <c r="A232" s="61" t="s">
        <v>53</v>
      </c>
      <c r="B232" s="62"/>
      <c r="C232" s="62"/>
      <c r="D232" s="62"/>
      <c r="E232" s="63"/>
    </row>
    <row r="233" spans="1:5" ht="15.75" customHeight="1" x14ac:dyDescent="0.2">
      <c r="A233" s="5">
        <f>A230+1</f>
        <v>82</v>
      </c>
      <c r="B233" s="35" t="s">
        <v>379</v>
      </c>
      <c r="C233" s="5" t="s">
        <v>35</v>
      </c>
      <c r="D233" s="27">
        <f>5.4*2.95</f>
        <v>15.930000000000001</v>
      </c>
      <c r="E233" s="5"/>
    </row>
    <row r="234" spans="1:5" ht="15.75" customHeight="1" x14ac:dyDescent="0.2">
      <c r="A234" s="5">
        <f t="shared" ref="A234:A238" si="3">A233+1</f>
        <v>83</v>
      </c>
      <c r="B234" s="35" t="s">
        <v>388</v>
      </c>
      <c r="C234" s="5" t="s">
        <v>35</v>
      </c>
      <c r="D234" s="27">
        <f>5.4*2.95</f>
        <v>15.930000000000001</v>
      </c>
      <c r="E234" s="5"/>
    </row>
    <row r="235" spans="1:5" ht="15.75" customHeight="1" x14ac:dyDescent="0.2">
      <c r="A235" s="5">
        <f t="shared" si="3"/>
        <v>84</v>
      </c>
      <c r="B235" s="35" t="s">
        <v>226</v>
      </c>
      <c r="C235" s="5" t="s">
        <v>33</v>
      </c>
      <c r="D235" s="27">
        <f>(5.4*2)+(2.95*2)</f>
        <v>16.700000000000003</v>
      </c>
      <c r="E235" s="5"/>
    </row>
    <row r="236" spans="1:5" ht="15.75" customHeight="1" x14ac:dyDescent="0.2">
      <c r="A236" s="5">
        <f t="shared" si="3"/>
        <v>85</v>
      </c>
      <c r="B236" s="35" t="s">
        <v>136</v>
      </c>
      <c r="C236" s="5" t="s">
        <v>35</v>
      </c>
      <c r="D236" s="27">
        <f t="shared" ref="D236:D242" si="4">5.4*2.95</f>
        <v>15.930000000000001</v>
      </c>
      <c r="E236" s="5"/>
    </row>
    <row r="237" spans="1:5" ht="15.75" customHeight="1" x14ac:dyDescent="0.2">
      <c r="A237" s="5">
        <f>A236+1</f>
        <v>86</v>
      </c>
      <c r="B237" s="35" t="s">
        <v>137</v>
      </c>
      <c r="C237" s="5" t="s">
        <v>35</v>
      </c>
      <c r="D237" s="27">
        <f t="shared" si="4"/>
        <v>15.930000000000001</v>
      </c>
      <c r="E237" s="5"/>
    </row>
    <row r="238" spans="1:5" ht="15.75" customHeight="1" x14ac:dyDescent="0.2">
      <c r="A238" s="5">
        <f t="shared" si="3"/>
        <v>87</v>
      </c>
      <c r="B238" s="35" t="s">
        <v>389</v>
      </c>
      <c r="C238" s="5" t="s">
        <v>35</v>
      </c>
      <c r="D238" s="27">
        <f>D237</f>
        <v>15.930000000000001</v>
      </c>
      <c r="E238" s="5"/>
    </row>
    <row r="239" spans="1:5" ht="15.75" customHeight="1" outlineLevel="1" x14ac:dyDescent="0.2">
      <c r="A239" s="19"/>
      <c r="B239" s="42" t="s">
        <v>320</v>
      </c>
      <c r="C239" s="41" t="s">
        <v>44</v>
      </c>
      <c r="D239" s="22">
        <f>D238*1.03*0.05</f>
        <v>0.8203950000000001</v>
      </c>
      <c r="E239" s="19"/>
    </row>
    <row r="240" spans="1:5" ht="15.75" customHeight="1" x14ac:dyDescent="0.2">
      <c r="A240" s="5">
        <f>A238+1</f>
        <v>88</v>
      </c>
      <c r="B240" s="35" t="s">
        <v>138</v>
      </c>
      <c r="C240" s="5" t="s">
        <v>35</v>
      </c>
      <c r="D240" s="27">
        <f t="shared" si="4"/>
        <v>15.930000000000001</v>
      </c>
      <c r="E240" s="5"/>
    </row>
    <row r="241" spans="1:5" ht="15.75" customHeight="1" x14ac:dyDescent="0.2">
      <c r="A241" s="5">
        <f>A240+1</f>
        <v>89</v>
      </c>
      <c r="B241" s="35" t="s">
        <v>139</v>
      </c>
      <c r="C241" s="5" t="s">
        <v>35</v>
      </c>
      <c r="D241" s="27">
        <f t="shared" si="4"/>
        <v>15.930000000000001</v>
      </c>
      <c r="E241" s="5"/>
    </row>
    <row r="242" spans="1:5" ht="15.75" customHeight="1" x14ac:dyDescent="0.2">
      <c r="A242" s="5">
        <f>A241+1</f>
        <v>90</v>
      </c>
      <c r="B242" s="35" t="s">
        <v>392</v>
      </c>
      <c r="C242" s="5" t="s">
        <v>35</v>
      </c>
      <c r="D242" s="27">
        <f t="shared" si="4"/>
        <v>15.930000000000001</v>
      </c>
      <c r="E242" s="5"/>
    </row>
    <row r="243" spans="1:5" ht="16.5" customHeight="1" outlineLevel="1" x14ac:dyDescent="0.2">
      <c r="A243" s="19"/>
      <c r="B243" s="36" t="s">
        <v>240</v>
      </c>
      <c r="C243" s="19" t="s">
        <v>35</v>
      </c>
      <c r="D243" s="22">
        <v>15.93</v>
      </c>
      <c r="E243" s="19"/>
    </row>
    <row r="244" spans="1:5" ht="15.75" customHeight="1" x14ac:dyDescent="0.2">
      <c r="A244" s="5">
        <f>A242+1</f>
        <v>91</v>
      </c>
      <c r="B244" s="35" t="s">
        <v>57</v>
      </c>
      <c r="C244" s="5" t="s">
        <v>33</v>
      </c>
      <c r="D244" s="27">
        <f>(5.4*2)+(2.95*2)</f>
        <v>16.700000000000003</v>
      </c>
      <c r="E244" s="5"/>
    </row>
    <row r="245" spans="1:5" ht="15.75" customHeight="1" outlineLevel="1" x14ac:dyDescent="0.2">
      <c r="A245" s="19"/>
      <c r="B245" s="36" t="s">
        <v>58</v>
      </c>
      <c r="C245" s="19" t="s">
        <v>33</v>
      </c>
      <c r="D245" s="22">
        <v>16.7</v>
      </c>
      <c r="E245" s="19"/>
    </row>
    <row r="246" spans="1:5" ht="15.75" customHeight="1" x14ac:dyDescent="0.2">
      <c r="A246" s="61" t="s">
        <v>125</v>
      </c>
      <c r="B246" s="62"/>
      <c r="C246" s="62"/>
      <c r="D246" s="62"/>
      <c r="E246" s="63"/>
    </row>
    <row r="247" spans="1:5" ht="15.75" customHeight="1" x14ac:dyDescent="0.2">
      <c r="A247" s="5">
        <f>A244+1</f>
        <v>92</v>
      </c>
      <c r="B247" s="35" t="s">
        <v>140</v>
      </c>
      <c r="C247" s="5" t="s">
        <v>35</v>
      </c>
      <c r="D247" s="27">
        <f>5.4*2.95</f>
        <v>15.930000000000001</v>
      </c>
      <c r="E247" s="5"/>
    </row>
    <row r="248" spans="1:5" ht="15.75" customHeight="1" x14ac:dyDescent="0.2">
      <c r="A248" s="5">
        <f>A247+1</f>
        <v>93</v>
      </c>
      <c r="B248" s="35" t="s">
        <v>141</v>
      </c>
      <c r="C248" s="5" t="s">
        <v>35</v>
      </c>
      <c r="D248" s="27">
        <f>5.4*2.95</f>
        <v>15.930000000000001</v>
      </c>
      <c r="E248" s="5"/>
    </row>
    <row r="249" spans="1:5" ht="15.75" customHeight="1" outlineLevel="1" x14ac:dyDescent="0.2">
      <c r="A249" s="19"/>
      <c r="B249" s="36" t="s">
        <v>165</v>
      </c>
      <c r="C249" s="19" t="s">
        <v>35</v>
      </c>
      <c r="D249" s="22">
        <v>15.93</v>
      </c>
      <c r="E249" s="19"/>
    </row>
    <row r="250" spans="1:5" ht="15.75" customHeight="1" x14ac:dyDescent="0.2">
      <c r="A250" s="64" t="s">
        <v>144</v>
      </c>
      <c r="B250" s="65"/>
      <c r="C250" s="65"/>
      <c r="D250" s="65"/>
      <c r="E250" s="66"/>
    </row>
    <row r="251" spans="1:5" ht="15.75" customHeight="1" x14ac:dyDescent="0.2">
      <c r="A251" s="61" t="s">
        <v>50</v>
      </c>
      <c r="B251" s="62"/>
      <c r="C251" s="62"/>
      <c r="D251" s="62"/>
      <c r="E251" s="63"/>
    </row>
    <row r="252" spans="1:5" ht="15.75" customHeight="1" x14ac:dyDescent="0.2">
      <c r="A252" s="5">
        <f>A248+1</f>
        <v>94</v>
      </c>
      <c r="B252" s="35" t="s">
        <v>51</v>
      </c>
      <c r="C252" s="5" t="s">
        <v>35</v>
      </c>
      <c r="D252" s="27">
        <f>49.43-(1.14*1.29)*1-3.3-2.15</f>
        <v>42.509400000000007</v>
      </c>
      <c r="E252" s="5"/>
    </row>
    <row r="253" spans="1:5" ht="16.5" customHeight="1" x14ac:dyDescent="0.2">
      <c r="A253" s="5">
        <f>A252+1</f>
        <v>95</v>
      </c>
      <c r="B253" s="35" t="s">
        <v>387</v>
      </c>
      <c r="C253" s="5" t="s">
        <v>35</v>
      </c>
      <c r="D253" s="27">
        <f>49.43-(1.14*1.29)*1-3.3-2.15</f>
        <v>42.509400000000007</v>
      </c>
      <c r="E253" s="5"/>
    </row>
    <row r="254" spans="1:5" ht="15.75" customHeight="1" outlineLevel="1" x14ac:dyDescent="0.2">
      <c r="A254" s="19"/>
      <c r="B254" s="36" t="s">
        <v>134</v>
      </c>
      <c r="C254" s="19" t="s">
        <v>35</v>
      </c>
      <c r="D254" s="22">
        <v>42.51</v>
      </c>
      <c r="E254" s="19"/>
    </row>
    <row r="255" spans="1:5" ht="15.75" customHeight="1" x14ac:dyDescent="0.2">
      <c r="A255" s="61" t="s">
        <v>53</v>
      </c>
      <c r="B255" s="62"/>
      <c r="C255" s="62"/>
      <c r="D255" s="62"/>
      <c r="E255" s="63"/>
    </row>
    <row r="256" spans="1:5" ht="15.75" customHeight="1" x14ac:dyDescent="0.2">
      <c r="A256" s="5">
        <f>A253+1</f>
        <v>96</v>
      </c>
      <c r="B256" s="35" t="s">
        <v>379</v>
      </c>
      <c r="C256" s="5" t="s">
        <v>35</v>
      </c>
      <c r="D256" s="27">
        <f>6.52*2.95</f>
        <v>19.233999999999998</v>
      </c>
      <c r="E256" s="5"/>
    </row>
    <row r="257" spans="1:5" ht="15.75" customHeight="1" x14ac:dyDescent="0.2">
      <c r="A257" s="5">
        <f>A256+1</f>
        <v>97</v>
      </c>
      <c r="B257" s="35" t="s">
        <v>388</v>
      </c>
      <c r="C257" s="5" t="s">
        <v>35</v>
      </c>
      <c r="D257" s="27">
        <f>6.52*2.95</f>
        <v>19.233999999999998</v>
      </c>
      <c r="E257" s="5"/>
    </row>
    <row r="258" spans="1:5" ht="15.75" customHeight="1" x14ac:dyDescent="0.2">
      <c r="A258" s="5">
        <f t="shared" ref="A258:A261" si="5">A257+1</f>
        <v>98</v>
      </c>
      <c r="B258" s="35" t="s">
        <v>226</v>
      </c>
      <c r="C258" s="5" t="s">
        <v>33</v>
      </c>
      <c r="D258" s="27">
        <f>(6.52*2)+(2.95*2)</f>
        <v>18.939999999999998</v>
      </c>
      <c r="E258" s="5"/>
    </row>
    <row r="259" spans="1:5" ht="15.75" customHeight="1" x14ac:dyDescent="0.2">
      <c r="A259" s="5">
        <f t="shared" si="5"/>
        <v>99</v>
      </c>
      <c r="B259" s="35" t="s">
        <v>136</v>
      </c>
      <c r="C259" s="5" t="s">
        <v>35</v>
      </c>
      <c r="D259" s="27">
        <f t="shared" ref="D259:D265" si="6">6.52*2.95</f>
        <v>19.233999999999998</v>
      </c>
      <c r="E259" s="5"/>
    </row>
    <row r="260" spans="1:5" ht="15.75" customHeight="1" x14ac:dyDescent="0.2">
      <c r="A260" s="5">
        <f>A259+1</f>
        <v>100</v>
      </c>
      <c r="B260" s="35" t="s">
        <v>137</v>
      </c>
      <c r="C260" s="5" t="s">
        <v>35</v>
      </c>
      <c r="D260" s="27">
        <f t="shared" si="6"/>
        <v>19.233999999999998</v>
      </c>
      <c r="E260" s="5"/>
    </row>
    <row r="261" spans="1:5" ht="15.75" customHeight="1" x14ac:dyDescent="0.2">
      <c r="A261" s="5">
        <f t="shared" si="5"/>
        <v>101</v>
      </c>
      <c r="B261" s="35" t="s">
        <v>389</v>
      </c>
      <c r="C261" s="5" t="s">
        <v>35</v>
      </c>
      <c r="D261" s="27">
        <f>D260</f>
        <v>19.233999999999998</v>
      </c>
      <c r="E261" s="5"/>
    </row>
    <row r="262" spans="1:5" ht="15.75" customHeight="1" outlineLevel="1" x14ac:dyDescent="0.2">
      <c r="A262" s="19"/>
      <c r="B262" s="42" t="s">
        <v>171</v>
      </c>
      <c r="C262" s="41" t="s">
        <v>44</v>
      </c>
      <c r="D262" s="19">
        <f>D261*1.03*0.05+0.01</f>
        <v>1.000551</v>
      </c>
      <c r="E262" s="19"/>
    </row>
    <row r="263" spans="1:5" ht="15.75" customHeight="1" x14ac:dyDescent="0.2">
      <c r="A263" s="5">
        <f>A261+1</f>
        <v>102</v>
      </c>
      <c r="B263" s="35" t="s">
        <v>138</v>
      </c>
      <c r="C263" s="5" t="s">
        <v>35</v>
      </c>
      <c r="D263" s="27">
        <f t="shared" si="6"/>
        <v>19.233999999999998</v>
      </c>
      <c r="E263" s="5"/>
    </row>
    <row r="264" spans="1:5" ht="15.75" customHeight="1" x14ac:dyDescent="0.2">
      <c r="A264" s="5">
        <f t="shared" ref="A264:A265" si="7">A263+1</f>
        <v>103</v>
      </c>
      <c r="B264" s="35" t="s">
        <v>139</v>
      </c>
      <c r="C264" s="5" t="s">
        <v>35</v>
      </c>
      <c r="D264" s="27">
        <f t="shared" si="6"/>
        <v>19.233999999999998</v>
      </c>
      <c r="E264" s="5"/>
    </row>
    <row r="265" spans="1:5" ht="15.75" customHeight="1" x14ac:dyDescent="0.2">
      <c r="A265" s="5">
        <f t="shared" si="7"/>
        <v>104</v>
      </c>
      <c r="B265" s="35" t="s">
        <v>392</v>
      </c>
      <c r="C265" s="5" t="s">
        <v>35</v>
      </c>
      <c r="D265" s="27">
        <f t="shared" si="6"/>
        <v>19.233999999999998</v>
      </c>
      <c r="E265" s="5"/>
    </row>
    <row r="266" spans="1:5" ht="16.5" customHeight="1" outlineLevel="1" x14ac:dyDescent="0.2">
      <c r="A266" s="19"/>
      <c r="B266" s="36" t="s">
        <v>240</v>
      </c>
      <c r="C266" s="19" t="s">
        <v>35</v>
      </c>
      <c r="D266" s="22">
        <v>19.23</v>
      </c>
      <c r="E266" s="19"/>
    </row>
    <row r="267" spans="1:5" ht="15.75" customHeight="1" x14ac:dyDescent="0.2">
      <c r="A267" s="5">
        <f>A265+1</f>
        <v>105</v>
      </c>
      <c r="B267" s="35" t="s">
        <v>57</v>
      </c>
      <c r="C267" s="5" t="s">
        <v>33</v>
      </c>
      <c r="D267" s="27">
        <f>(6.52*2)+(2.95*2)</f>
        <v>18.939999999999998</v>
      </c>
      <c r="E267" s="5"/>
    </row>
    <row r="268" spans="1:5" ht="15.75" customHeight="1" outlineLevel="1" x14ac:dyDescent="0.2">
      <c r="A268" s="19"/>
      <c r="B268" s="36" t="s">
        <v>58</v>
      </c>
      <c r="C268" s="19" t="s">
        <v>33</v>
      </c>
      <c r="D268" s="22">
        <v>18.940000000000001</v>
      </c>
      <c r="E268" s="19"/>
    </row>
    <row r="269" spans="1:5" ht="15.75" customHeight="1" x14ac:dyDescent="0.2">
      <c r="A269" s="61" t="s">
        <v>125</v>
      </c>
      <c r="B269" s="62"/>
      <c r="C269" s="62"/>
      <c r="D269" s="62"/>
      <c r="E269" s="63"/>
    </row>
    <row r="270" spans="1:5" ht="15.75" customHeight="1" x14ac:dyDescent="0.2">
      <c r="A270" s="5">
        <f>A267+1</f>
        <v>106</v>
      </c>
      <c r="B270" s="35" t="s">
        <v>140</v>
      </c>
      <c r="C270" s="5" t="s">
        <v>35</v>
      </c>
      <c r="D270" s="27">
        <f>6.52*2.95</f>
        <v>19.233999999999998</v>
      </c>
      <c r="E270" s="5"/>
    </row>
    <row r="271" spans="1:5" ht="15.75" customHeight="1" x14ac:dyDescent="0.2">
      <c r="A271" s="5">
        <f t="shared" ref="A271" si="8">A270+1</f>
        <v>107</v>
      </c>
      <c r="B271" s="35" t="s">
        <v>141</v>
      </c>
      <c r="C271" s="5" t="s">
        <v>35</v>
      </c>
      <c r="D271" s="27">
        <f>6.52*2.95</f>
        <v>19.233999999999998</v>
      </c>
      <c r="E271" s="5"/>
    </row>
    <row r="272" spans="1:5" ht="15.75" customHeight="1" outlineLevel="1" x14ac:dyDescent="0.2">
      <c r="A272" s="19"/>
      <c r="B272" s="36" t="s">
        <v>165</v>
      </c>
      <c r="C272" s="19" t="s">
        <v>35</v>
      </c>
      <c r="D272" s="22">
        <v>19.23</v>
      </c>
      <c r="E272" s="19"/>
    </row>
    <row r="273" spans="1:5" ht="15.75" customHeight="1" x14ac:dyDescent="0.2">
      <c r="A273" s="64" t="s">
        <v>66</v>
      </c>
      <c r="B273" s="65"/>
      <c r="C273" s="65"/>
      <c r="D273" s="65"/>
      <c r="E273" s="66"/>
    </row>
    <row r="274" spans="1:5" ht="15.75" customHeight="1" x14ac:dyDescent="0.2">
      <c r="A274" s="61" t="s">
        <v>50</v>
      </c>
      <c r="B274" s="62"/>
      <c r="C274" s="62"/>
      <c r="D274" s="62"/>
      <c r="E274" s="63"/>
    </row>
    <row r="275" spans="1:5" ht="15.75" customHeight="1" x14ac:dyDescent="0.2">
      <c r="A275" s="5">
        <f>A271+1</f>
        <v>108</v>
      </c>
      <c r="B275" s="35" t="s">
        <v>51</v>
      </c>
      <c r="C275" s="5" t="s">
        <v>35</v>
      </c>
      <c r="D275" s="27">
        <f>30-(1.14*1.29)*1-2.15</f>
        <v>26.3794</v>
      </c>
      <c r="E275" s="5"/>
    </row>
    <row r="276" spans="1:5" ht="16.5" customHeight="1" x14ac:dyDescent="0.2">
      <c r="A276" s="5">
        <f t="shared" ref="A276" si="9">A275+1</f>
        <v>109</v>
      </c>
      <c r="B276" s="35" t="s">
        <v>387</v>
      </c>
      <c r="C276" s="5" t="s">
        <v>35</v>
      </c>
      <c r="D276" s="27">
        <f>30-(1.14*1.29)*1-2.15</f>
        <v>26.3794</v>
      </c>
      <c r="E276" s="5"/>
    </row>
    <row r="277" spans="1:5" ht="15.75" customHeight="1" outlineLevel="1" x14ac:dyDescent="0.2">
      <c r="A277" s="19"/>
      <c r="B277" s="36" t="s">
        <v>134</v>
      </c>
      <c r="C277" s="19" t="s">
        <v>35</v>
      </c>
      <c r="D277" s="22">
        <v>26.38</v>
      </c>
      <c r="E277" s="19"/>
    </row>
    <row r="278" spans="1:5" ht="15.75" customHeight="1" x14ac:dyDescent="0.2">
      <c r="A278" s="61" t="s">
        <v>53</v>
      </c>
      <c r="B278" s="62"/>
      <c r="C278" s="62"/>
      <c r="D278" s="62"/>
      <c r="E278" s="63"/>
    </row>
    <row r="279" spans="1:5" ht="15.75" customHeight="1" x14ac:dyDescent="0.2">
      <c r="A279" s="5">
        <f>A276+1</f>
        <v>110</v>
      </c>
      <c r="B279" s="35" t="s">
        <v>54</v>
      </c>
      <c r="C279" s="5" t="s">
        <v>35</v>
      </c>
      <c r="D279" s="27">
        <f>2.46*2.95</f>
        <v>7.2570000000000006</v>
      </c>
      <c r="E279" s="5"/>
    </row>
    <row r="280" spans="1:5" ht="15.75" customHeight="1" x14ac:dyDescent="0.2">
      <c r="A280" s="5">
        <f>A279+1</f>
        <v>111</v>
      </c>
      <c r="B280" s="35" t="s">
        <v>388</v>
      </c>
      <c r="C280" s="5" t="s">
        <v>35</v>
      </c>
      <c r="D280" s="27">
        <f>2.46*2.95</f>
        <v>7.2570000000000006</v>
      </c>
      <c r="E280" s="5"/>
    </row>
    <row r="281" spans="1:5" ht="15.75" customHeight="1" x14ac:dyDescent="0.2">
      <c r="A281" s="5">
        <f t="shared" ref="A281:A284" si="10">A280+1</f>
        <v>112</v>
      </c>
      <c r="B281" s="35" t="s">
        <v>226</v>
      </c>
      <c r="C281" s="5" t="s">
        <v>33</v>
      </c>
      <c r="D281" s="27">
        <f>(2.46*2)+(2.95*2)</f>
        <v>10.82</v>
      </c>
      <c r="E281" s="5"/>
    </row>
    <row r="282" spans="1:5" ht="15.75" customHeight="1" x14ac:dyDescent="0.2">
      <c r="A282" s="5">
        <f t="shared" si="10"/>
        <v>113</v>
      </c>
      <c r="B282" s="35" t="s">
        <v>136</v>
      </c>
      <c r="C282" s="5" t="s">
        <v>35</v>
      </c>
      <c r="D282" s="27">
        <f t="shared" ref="D282:D288" si="11">2.46*2.95</f>
        <v>7.2570000000000006</v>
      </c>
      <c r="E282" s="5"/>
    </row>
    <row r="283" spans="1:5" ht="15.75" customHeight="1" x14ac:dyDescent="0.2">
      <c r="A283" s="5">
        <f>A282+1</f>
        <v>114</v>
      </c>
      <c r="B283" s="35" t="s">
        <v>137</v>
      </c>
      <c r="C283" s="5" t="s">
        <v>35</v>
      </c>
      <c r="D283" s="27">
        <f t="shared" si="11"/>
        <v>7.2570000000000006</v>
      </c>
      <c r="E283" s="5"/>
    </row>
    <row r="284" spans="1:5" ht="15.75" customHeight="1" x14ac:dyDescent="0.2">
      <c r="A284" s="5">
        <f t="shared" si="10"/>
        <v>115</v>
      </c>
      <c r="B284" s="35" t="s">
        <v>389</v>
      </c>
      <c r="C284" s="5" t="s">
        <v>35</v>
      </c>
      <c r="D284" s="27">
        <f>D283</f>
        <v>7.2570000000000006</v>
      </c>
      <c r="E284" s="5"/>
    </row>
    <row r="285" spans="1:5" ht="15.75" customHeight="1" outlineLevel="1" x14ac:dyDescent="0.2">
      <c r="A285" s="19"/>
      <c r="B285" s="42" t="s">
        <v>171</v>
      </c>
      <c r="C285" s="41" t="s">
        <v>44</v>
      </c>
      <c r="D285" s="22">
        <f>D284*1.03*0.05</f>
        <v>0.37373550000000005</v>
      </c>
      <c r="E285" s="19"/>
    </row>
    <row r="286" spans="1:5" ht="15.75" customHeight="1" x14ac:dyDescent="0.2">
      <c r="A286" s="5">
        <f>A284+1</f>
        <v>116</v>
      </c>
      <c r="B286" s="35" t="s">
        <v>138</v>
      </c>
      <c r="C286" s="5" t="s">
        <v>35</v>
      </c>
      <c r="D286" s="27">
        <f t="shared" si="11"/>
        <v>7.2570000000000006</v>
      </c>
      <c r="E286" s="5"/>
    </row>
    <row r="287" spans="1:5" ht="15.75" customHeight="1" x14ac:dyDescent="0.2">
      <c r="A287" s="5">
        <f t="shared" ref="A287" si="12">A286+1</f>
        <v>117</v>
      </c>
      <c r="B287" s="35" t="s">
        <v>139</v>
      </c>
      <c r="C287" s="5" t="s">
        <v>35</v>
      </c>
      <c r="D287" s="27">
        <f t="shared" si="11"/>
        <v>7.2570000000000006</v>
      </c>
      <c r="E287" s="5"/>
    </row>
    <row r="288" spans="1:5" ht="15.75" customHeight="1" x14ac:dyDescent="0.2">
      <c r="A288" s="5">
        <f>A287+1</f>
        <v>118</v>
      </c>
      <c r="B288" s="35" t="s">
        <v>392</v>
      </c>
      <c r="C288" s="5" t="s">
        <v>35</v>
      </c>
      <c r="D288" s="27">
        <f t="shared" si="11"/>
        <v>7.2570000000000006</v>
      </c>
      <c r="E288" s="5"/>
    </row>
    <row r="289" spans="1:5" ht="16.5" customHeight="1" outlineLevel="1" x14ac:dyDescent="0.2">
      <c r="A289" s="19"/>
      <c r="B289" s="36" t="s">
        <v>240</v>
      </c>
      <c r="C289" s="19" t="s">
        <v>35</v>
      </c>
      <c r="D289" s="22">
        <v>7.26</v>
      </c>
      <c r="E289" s="19"/>
    </row>
    <row r="290" spans="1:5" ht="15.75" customHeight="1" x14ac:dyDescent="0.2">
      <c r="A290" s="5">
        <f>A288+1</f>
        <v>119</v>
      </c>
      <c r="B290" s="35" t="s">
        <v>57</v>
      </c>
      <c r="C290" s="5" t="s">
        <v>33</v>
      </c>
      <c r="D290" s="27">
        <f>(2.46*2)+(2.95*2)</f>
        <v>10.82</v>
      </c>
      <c r="E290" s="5"/>
    </row>
    <row r="291" spans="1:5" ht="15.75" customHeight="1" outlineLevel="1" x14ac:dyDescent="0.2">
      <c r="A291" s="19"/>
      <c r="B291" s="36" t="s">
        <v>58</v>
      </c>
      <c r="C291" s="19" t="s">
        <v>33</v>
      </c>
      <c r="D291" s="22">
        <v>10.82</v>
      </c>
      <c r="E291" s="19"/>
    </row>
    <row r="292" spans="1:5" ht="15.75" customHeight="1" x14ac:dyDescent="0.2">
      <c r="A292" s="61" t="s">
        <v>125</v>
      </c>
      <c r="B292" s="62"/>
      <c r="C292" s="62"/>
      <c r="D292" s="62"/>
      <c r="E292" s="63"/>
    </row>
    <row r="293" spans="1:5" ht="15.75" customHeight="1" x14ac:dyDescent="0.2">
      <c r="A293" s="5">
        <f>A290+1</f>
        <v>120</v>
      </c>
      <c r="B293" s="35" t="s">
        <v>140</v>
      </c>
      <c r="C293" s="5" t="s">
        <v>35</v>
      </c>
      <c r="D293" s="27">
        <f>2.46*2.95</f>
        <v>7.2570000000000006</v>
      </c>
      <c r="E293" s="5"/>
    </row>
    <row r="294" spans="1:5" ht="15.75" customHeight="1" x14ac:dyDescent="0.2">
      <c r="A294" s="5">
        <f t="shared" ref="A294" si="13">A293+1</f>
        <v>121</v>
      </c>
      <c r="B294" s="35" t="s">
        <v>141</v>
      </c>
      <c r="C294" s="5" t="s">
        <v>35</v>
      </c>
      <c r="D294" s="27">
        <f>2.46*2.95</f>
        <v>7.2570000000000006</v>
      </c>
      <c r="E294" s="5"/>
    </row>
    <row r="295" spans="1:5" ht="15.75" customHeight="1" outlineLevel="1" x14ac:dyDescent="0.2">
      <c r="A295" s="19"/>
      <c r="B295" s="36" t="s">
        <v>165</v>
      </c>
      <c r="C295" s="19" t="s">
        <v>35</v>
      </c>
      <c r="D295" s="22">
        <v>7.26</v>
      </c>
      <c r="E295" s="19"/>
    </row>
    <row r="296" spans="1:5" ht="15.75" customHeight="1" x14ac:dyDescent="0.2">
      <c r="A296" s="64" t="s">
        <v>145</v>
      </c>
      <c r="B296" s="65"/>
      <c r="C296" s="65"/>
      <c r="D296" s="65"/>
      <c r="E296" s="66"/>
    </row>
    <row r="297" spans="1:5" ht="15.75" customHeight="1" x14ac:dyDescent="0.2">
      <c r="A297" s="61" t="s">
        <v>50</v>
      </c>
      <c r="B297" s="62"/>
      <c r="C297" s="62"/>
      <c r="D297" s="62"/>
      <c r="E297" s="63"/>
    </row>
    <row r="298" spans="1:5" ht="15.75" customHeight="1" x14ac:dyDescent="0.2">
      <c r="A298" s="5">
        <f>A294+1</f>
        <v>122</v>
      </c>
      <c r="B298" s="35" t="s">
        <v>51</v>
      </c>
      <c r="C298" s="5" t="s">
        <v>35</v>
      </c>
      <c r="D298" s="27">
        <f>36.65-(1.14*1.29)*2-2.15</f>
        <v>31.558799999999998</v>
      </c>
      <c r="E298" s="5"/>
    </row>
    <row r="299" spans="1:5" ht="16.5" customHeight="1" x14ac:dyDescent="0.2">
      <c r="A299" s="5">
        <f t="shared" ref="A299" si="14">A298+1</f>
        <v>123</v>
      </c>
      <c r="B299" s="35" t="s">
        <v>387</v>
      </c>
      <c r="C299" s="5" t="s">
        <v>35</v>
      </c>
      <c r="D299" s="27">
        <f>36.65-(1.14*1.29)*2-2.15</f>
        <v>31.558799999999998</v>
      </c>
      <c r="E299" s="5"/>
    </row>
    <row r="300" spans="1:5" ht="15.75" customHeight="1" outlineLevel="1" x14ac:dyDescent="0.2">
      <c r="A300" s="19"/>
      <c r="B300" s="36" t="s">
        <v>134</v>
      </c>
      <c r="C300" s="19" t="s">
        <v>35</v>
      </c>
      <c r="D300" s="22">
        <v>31.56</v>
      </c>
      <c r="E300" s="19"/>
    </row>
    <row r="301" spans="1:5" ht="15.75" customHeight="1" x14ac:dyDescent="0.2">
      <c r="A301" s="61" t="s">
        <v>53</v>
      </c>
      <c r="B301" s="62"/>
      <c r="C301" s="62"/>
      <c r="D301" s="62"/>
      <c r="E301" s="63"/>
    </row>
    <row r="302" spans="1:5" ht="15.75" customHeight="1" x14ac:dyDescent="0.2">
      <c r="A302" s="5">
        <f>A299+1</f>
        <v>124</v>
      </c>
      <c r="B302" s="35" t="s">
        <v>54</v>
      </c>
      <c r="C302" s="5" t="s">
        <v>35</v>
      </c>
      <c r="D302" s="27">
        <f>3.94*2.95</f>
        <v>11.623000000000001</v>
      </c>
      <c r="E302" s="5"/>
    </row>
    <row r="303" spans="1:5" ht="15.75" customHeight="1" x14ac:dyDescent="0.2">
      <c r="A303" s="5">
        <f>A302+1</f>
        <v>125</v>
      </c>
      <c r="B303" s="35" t="s">
        <v>388</v>
      </c>
      <c r="C303" s="5" t="s">
        <v>35</v>
      </c>
      <c r="D303" s="27">
        <f>3.94*2.95</f>
        <v>11.623000000000001</v>
      </c>
      <c r="E303" s="5"/>
    </row>
    <row r="304" spans="1:5" ht="15.75" customHeight="1" x14ac:dyDescent="0.2">
      <c r="A304" s="5">
        <f t="shared" ref="A304:A311" si="15">A303+1</f>
        <v>126</v>
      </c>
      <c r="B304" s="35" t="s">
        <v>55</v>
      </c>
      <c r="C304" s="5" t="s">
        <v>33</v>
      </c>
      <c r="D304" s="27">
        <f>(3.94*2)+(2.95*2)</f>
        <v>13.780000000000001</v>
      </c>
      <c r="E304" s="5"/>
    </row>
    <row r="305" spans="1:5" ht="15.75" customHeight="1" x14ac:dyDescent="0.2">
      <c r="A305" s="5">
        <f t="shared" si="15"/>
        <v>127</v>
      </c>
      <c r="B305" s="35" t="s">
        <v>136</v>
      </c>
      <c r="C305" s="5" t="s">
        <v>35</v>
      </c>
      <c r="D305" s="27">
        <f t="shared" ref="D305:D311" si="16">3.94*2.95</f>
        <v>11.623000000000001</v>
      </c>
      <c r="E305" s="5"/>
    </row>
    <row r="306" spans="1:5" ht="15.75" customHeight="1" x14ac:dyDescent="0.2">
      <c r="A306" s="5">
        <f>A305+1</f>
        <v>128</v>
      </c>
      <c r="B306" s="35" t="s">
        <v>137</v>
      </c>
      <c r="C306" s="5" t="s">
        <v>35</v>
      </c>
      <c r="D306" s="27">
        <f t="shared" si="16"/>
        <v>11.623000000000001</v>
      </c>
      <c r="E306" s="5"/>
    </row>
    <row r="307" spans="1:5" ht="15.75" customHeight="1" x14ac:dyDescent="0.2">
      <c r="A307" s="5">
        <f t="shared" si="15"/>
        <v>129</v>
      </c>
      <c r="B307" s="35" t="s">
        <v>389</v>
      </c>
      <c r="C307" s="5" t="s">
        <v>35</v>
      </c>
      <c r="D307" s="27">
        <f>D306</f>
        <v>11.623000000000001</v>
      </c>
      <c r="E307" s="5"/>
    </row>
    <row r="308" spans="1:5" ht="15.75" customHeight="1" outlineLevel="1" x14ac:dyDescent="0.2">
      <c r="A308" s="19"/>
      <c r="B308" s="42" t="s">
        <v>171</v>
      </c>
      <c r="C308" s="41" t="s">
        <v>44</v>
      </c>
      <c r="D308" s="51">
        <f>D307*1.03*0.05</f>
        <v>0.59858450000000007</v>
      </c>
      <c r="E308" s="19"/>
    </row>
    <row r="309" spans="1:5" ht="15.75" customHeight="1" x14ac:dyDescent="0.2">
      <c r="A309" s="5">
        <f>A307+1</f>
        <v>130</v>
      </c>
      <c r="B309" s="35" t="s">
        <v>138</v>
      </c>
      <c r="C309" s="5" t="s">
        <v>35</v>
      </c>
      <c r="D309" s="27">
        <f t="shared" si="16"/>
        <v>11.623000000000001</v>
      </c>
      <c r="E309" s="5"/>
    </row>
    <row r="310" spans="1:5" ht="15.75" customHeight="1" x14ac:dyDescent="0.2">
      <c r="A310" s="5">
        <f t="shared" si="15"/>
        <v>131</v>
      </c>
      <c r="B310" s="35" t="s">
        <v>139</v>
      </c>
      <c r="C310" s="5" t="s">
        <v>35</v>
      </c>
      <c r="D310" s="27">
        <f t="shared" si="16"/>
        <v>11.623000000000001</v>
      </c>
      <c r="E310" s="5"/>
    </row>
    <row r="311" spans="1:5" ht="15.75" customHeight="1" x14ac:dyDescent="0.2">
      <c r="A311" s="5">
        <f t="shared" si="15"/>
        <v>132</v>
      </c>
      <c r="B311" s="35" t="s">
        <v>392</v>
      </c>
      <c r="C311" s="5" t="s">
        <v>35</v>
      </c>
      <c r="D311" s="27">
        <f t="shared" si="16"/>
        <v>11.623000000000001</v>
      </c>
      <c r="E311" s="5"/>
    </row>
    <row r="312" spans="1:5" ht="16.5" customHeight="1" outlineLevel="1" x14ac:dyDescent="0.2">
      <c r="A312" s="19"/>
      <c r="B312" s="36" t="s">
        <v>240</v>
      </c>
      <c r="C312" s="19" t="s">
        <v>35</v>
      </c>
      <c r="D312" s="22">
        <v>11.62</v>
      </c>
      <c r="E312" s="19"/>
    </row>
    <row r="313" spans="1:5" ht="15.75" customHeight="1" x14ac:dyDescent="0.2">
      <c r="A313" s="5">
        <f>A311+1</f>
        <v>133</v>
      </c>
      <c r="B313" s="35" t="s">
        <v>57</v>
      </c>
      <c r="C313" s="5" t="s">
        <v>33</v>
      </c>
      <c r="D313" s="27">
        <f>(3.94*2)+(2.95*2)</f>
        <v>13.780000000000001</v>
      </c>
      <c r="E313" s="5"/>
    </row>
    <row r="314" spans="1:5" ht="15.75" customHeight="1" outlineLevel="1" x14ac:dyDescent="0.2">
      <c r="A314" s="19"/>
      <c r="B314" s="36" t="s">
        <v>58</v>
      </c>
      <c r="C314" s="19" t="s">
        <v>33</v>
      </c>
      <c r="D314" s="22">
        <v>13.78</v>
      </c>
      <c r="E314" s="19"/>
    </row>
    <row r="315" spans="1:5" ht="15.75" customHeight="1" x14ac:dyDescent="0.2">
      <c r="A315" s="61" t="s">
        <v>125</v>
      </c>
      <c r="B315" s="62"/>
      <c r="C315" s="62"/>
      <c r="D315" s="62"/>
      <c r="E315" s="63"/>
    </row>
    <row r="316" spans="1:5" ht="15.75" customHeight="1" x14ac:dyDescent="0.2">
      <c r="A316" s="5">
        <f>A313+1</f>
        <v>134</v>
      </c>
      <c r="B316" s="35" t="s">
        <v>140</v>
      </c>
      <c r="C316" s="5" t="s">
        <v>35</v>
      </c>
      <c r="D316" s="27">
        <f>3.94*2.95</f>
        <v>11.623000000000001</v>
      </c>
      <c r="E316" s="5"/>
    </row>
    <row r="317" spans="1:5" ht="15.75" customHeight="1" x14ac:dyDescent="0.2">
      <c r="A317" s="5">
        <f t="shared" ref="A317" si="17">A316+1</f>
        <v>135</v>
      </c>
      <c r="B317" s="35" t="s">
        <v>141</v>
      </c>
      <c r="C317" s="5" t="s">
        <v>35</v>
      </c>
      <c r="D317" s="27">
        <v>11.62</v>
      </c>
      <c r="E317" s="5"/>
    </row>
    <row r="318" spans="1:5" ht="15.75" customHeight="1" outlineLevel="1" x14ac:dyDescent="0.2">
      <c r="A318" s="19"/>
      <c r="B318" s="36" t="s">
        <v>165</v>
      </c>
      <c r="C318" s="19" t="s">
        <v>35</v>
      </c>
      <c r="D318" s="22">
        <v>11.62</v>
      </c>
      <c r="E318" s="19"/>
    </row>
    <row r="319" spans="1:5" ht="15.75" customHeight="1" x14ac:dyDescent="0.2">
      <c r="A319" s="64" t="s">
        <v>82</v>
      </c>
      <c r="B319" s="65"/>
      <c r="C319" s="65"/>
      <c r="D319" s="65"/>
      <c r="E319" s="66"/>
    </row>
    <row r="320" spans="1:5" ht="15.75" customHeight="1" x14ac:dyDescent="0.2">
      <c r="A320" s="5">
        <f>A317+1</f>
        <v>136</v>
      </c>
      <c r="B320" s="6" t="s">
        <v>393</v>
      </c>
      <c r="C320" s="5" t="s">
        <v>34</v>
      </c>
      <c r="D320" s="5">
        <v>1</v>
      </c>
      <c r="E320" s="5"/>
    </row>
    <row r="321" spans="1:6" ht="15.75" customHeight="1" outlineLevel="1" x14ac:dyDescent="0.2">
      <c r="A321" s="19"/>
      <c r="B321" s="20" t="s">
        <v>169</v>
      </c>
      <c r="C321" s="19" t="s">
        <v>36</v>
      </c>
      <c r="D321" s="19">
        <v>1</v>
      </c>
      <c r="E321" s="53" t="s">
        <v>176</v>
      </c>
    </row>
    <row r="322" spans="1:6" ht="15.75" customHeight="1" x14ac:dyDescent="0.2">
      <c r="A322" s="5">
        <f>A320+1</f>
        <v>137</v>
      </c>
      <c r="B322" s="6" t="s">
        <v>394</v>
      </c>
      <c r="C322" s="5" t="s">
        <v>34</v>
      </c>
      <c r="D322" s="5">
        <v>1</v>
      </c>
      <c r="E322" s="5"/>
    </row>
    <row r="323" spans="1:6" ht="15.75" customHeight="1" outlineLevel="1" x14ac:dyDescent="0.2">
      <c r="A323" s="19"/>
      <c r="B323" s="20" t="s">
        <v>167</v>
      </c>
      <c r="C323" s="19" t="s">
        <v>34</v>
      </c>
      <c r="D323" s="19">
        <v>1</v>
      </c>
      <c r="E323" s="19"/>
    </row>
    <row r="324" spans="1:6" ht="15.75" customHeight="1" x14ac:dyDescent="0.2">
      <c r="A324" s="5">
        <f>A322+1</f>
        <v>138</v>
      </c>
      <c r="B324" s="6" t="s">
        <v>83</v>
      </c>
      <c r="C324" s="5" t="s">
        <v>34</v>
      </c>
      <c r="D324" s="5">
        <v>1</v>
      </c>
      <c r="E324" s="5"/>
    </row>
    <row r="325" spans="1:6" ht="15.75" customHeight="1" outlineLevel="1" x14ac:dyDescent="0.2">
      <c r="A325" s="19"/>
      <c r="B325" s="20" t="s">
        <v>84</v>
      </c>
      <c r="C325" s="19" t="s">
        <v>34</v>
      </c>
      <c r="D325" s="19">
        <v>1</v>
      </c>
      <c r="E325" s="19"/>
    </row>
    <row r="326" spans="1:6" ht="28.5" customHeight="1" x14ac:dyDescent="0.2">
      <c r="A326" s="5">
        <f>A324+1</f>
        <v>139</v>
      </c>
      <c r="B326" s="35" t="s">
        <v>86</v>
      </c>
      <c r="C326" s="5" t="s">
        <v>33</v>
      </c>
      <c r="D326" s="27">
        <f>41.35+(0.15*7)</f>
        <v>42.4</v>
      </c>
      <c r="E326" s="5"/>
      <c r="F326" s="1">
        <f>2.95+2.95+3.94+2.46+2.95+2.9+5.4+2.95+5.4+2.9+6.52</f>
        <v>41.319999999999993</v>
      </c>
    </row>
    <row r="327" spans="1:6" ht="15.75" customHeight="1" outlineLevel="1" x14ac:dyDescent="0.2">
      <c r="A327" s="19"/>
      <c r="B327" s="36" t="s">
        <v>87</v>
      </c>
      <c r="C327" s="19" t="s">
        <v>33</v>
      </c>
      <c r="D327" s="22">
        <v>42.4</v>
      </c>
      <c r="E327" s="19"/>
    </row>
    <row r="328" spans="1:6" ht="15.75" customHeight="1" outlineLevel="1" x14ac:dyDescent="0.2">
      <c r="A328" s="19"/>
      <c r="B328" s="36" t="s">
        <v>177</v>
      </c>
      <c r="C328" s="19" t="s">
        <v>34</v>
      </c>
      <c r="D328" s="19">
        <v>15</v>
      </c>
      <c r="E328" s="19"/>
    </row>
    <row r="329" spans="1:6" ht="15.75" customHeight="1" outlineLevel="1" x14ac:dyDescent="0.2">
      <c r="A329" s="19"/>
      <c r="B329" s="36" t="s">
        <v>88</v>
      </c>
      <c r="C329" s="19" t="s">
        <v>34</v>
      </c>
      <c r="D329" s="19">
        <v>53</v>
      </c>
      <c r="E329" s="19"/>
    </row>
    <row r="330" spans="1:6" ht="15.75" customHeight="1" outlineLevel="1" x14ac:dyDescent="0.2">
      <c r="A330" s="19"/>
      <c r="B330" s="36" t="s">
        <v>185</v>
      </c>
      <c r="C330" s="19" t="s">
        <v>34</v>
      </c>
      <c r="D330" s="19">
        <v>2</v>
      </c>
      <c r="E330" s="19"/>
    </row>
    <row r="331" spans="1:6" ht="30.75" customHeight="1" x14ac:dyDescent="0.2">
      <c r="A331" s="5">
        <f>A326+1</f>
        <v>140</v>
      </c>
      <c r="B331" s="35" t="s">
        <v>172</v>
      </c>
      <c r="C331" s="5" t="s">
        <v>33</v>
      </c>
      <c r="D331" s="27">
        <v>10</v>
      </c>
      <c r="E331" s="5"/>
    </row>
    <row r="332" spans="1:6" ht="15.75" customHeight="1" outlineLevel="1" x14ac:dyDescent="0.2">
      <c r="A332" s="19"/>
      <c r="B332" s="36" t="s">
        <v>173</v>
      </c>
      <c r="C332" s="19" t="s">
        <v>33</v>
      </c>
      <c r="D332" s="22">
        <v>10</v>
      </c>
      <c r="E332" s="19"/>
    </row>
    <row r="333" spans="1:6" ht="15.75" customHeight="1" outlineLevel="1" x14ac:dyDescent="0.2">
      <c r="A333" s="19"/>
      <c r="B333" s="36" t="s">
        <v>179</v>
      </c>
      <c r="C333" s="19" t="s">
        <v>34</v>
      </c>
      <c r="D333" s="19">
        <v>23</v>
      </c>
      <c r="E333" s="19"/>
    </row>
    <row r="334" spans="1:6" ht="15.75" customHeight="1" outlineLevel="1" x14ac:dyDescent="0.2">
      <c r="A334" s="19"/>
      <c r="B334" s="36" t="s">
        <v>180</v>
      </c>
      <c r="C334" s="19" t="s">
        <v>34</v>
      </c>
      <c r="D334" s="19">
        <v>20</v>
      </c>
      <c r="E334" s="19"/>
    </row>
    <row r="335" spans="1:6" ht="15.75" customHeight="1" outlineLevel="1" x14ac:dyDescent="0.2">
      <c r="A335" s="19"/>
      <c r="B335" s="36" t="s">
        <v>181</v>
      </c>
      <c r="C335" s="19" t="s">
        <v>34</v>
      </c>
      <c r="D335" s="19">
        <v>20</v>
      </c>
      <c r="E335" s="19"/>
    </row>
    <row r="336" spans="1:6" ht="15.75" customHeight="1" outlineLevel="1" x14ac:dyDescent="0.2">
      <c r="A336" s="19"/>
      <c r="B336" s="36" t="s">
        <v>182</v>
      </c>
      <c r="C336" s="19" t="s">
        <v>34</v>
      </c>
      <c r="D336" s="19">
        <v>20</v>
      </c>
      <c r="E336" s="19"/>
    </row>
    <row r="337" spans="1:5" ht="15.75" customHeight="1" outlineLevel="1" x14ac:dyDescent="0.2">
      <c r="A337" s="19"/>
      <c r="B337" s="36" t="s">
        <v>183</v>
      </c>
      <c r="C337" s="19" t="s">
        <v>34</v>
      </c>
      <c r="D337" s="19">
        <v>22</v>
      </c>
      <c r="E337" s="19"/>
    </row>
    <row r="338" spans="1:5" ht="15.75" customHeight="1" x14ac:dyDescent="0.2">
      <c r="A338" s="5">
        <f>A331+1</f>
        <v>141</v>
      </c>
      <c r="B338" s="35" t="s">
        <v>384</v>
      </c>
      <c r="C338" s="5" t="s">
        <v>89</v>
      </c>
      <c r="D338" s="27">
        <f>(1.17*2)+(0.78*8)</f>
        <v>8.58</v>
      </c>
      <c r="E338" s="5" t="s">
        <v>321</v>
      </c>
    </row>
    <row r="339" spans="1:5" ht="34.5" customHeight="1" outlineLevel="1" x14ac:dyDescent="0.2">
      <c r="A339" s="19"/>
      <c r="B339" s="36" t="s">
        <v>146</v>
      </c>
      <c r="C339" s="19" t="s">
        <v>34</v>
      </c>
      <c r="D339" s="19">
        <f>3+2+2+1</f>
        <v>8</v>
      </c>
      <c r="E339" s="19" t="s">
        <v>186</v>
      </c>
    </row>
    <row r="340" spans="1:5" ht="15.75" customHeight="1" outlineLevel="1" x14ac:dyDescent="0.2">
      <c r="A340" s="19"/>
      <c r="B340" s="36" t="s">
        <v>147</v>
      </c>
      <c r="C340" s="19" t="s">
        <v>34</v>
      </c>
      <c r="D340" s="19">
        <v>2</v>
      </c>
      <c r="E340" s="19" t="s">
        <v>149</v>
      </c>
    </row>
    <row r="341" spans="1:5" ht="15.75" customHeight="1" outlineLevel="1" x14ac:dyDescent="0.2">
      <c r="A341" s="19"/>
      <c r="B341" s="36" t="s">
        <v>91</v>
      </c>
      <c r="C341" s="19" t="s">
        <v>34</v>
      </c>
      <c r="D341" s="19">
        <v>10</v>
      </c>
      <c r="E341" s="19"/>
    </row>
    <row r="342" spans="1:5" ht="15.75" customHeight="1" x14ac:dyDescent="0.2">
      <c r="A342" s="5">
        <f>A338+1</f>
        <v>142</v>
      </c>
      <c r="B342" s="35" t="s">
        <v>92</v>
      </c>
      <c r="C342" s="5" t="s">
        <v>34</v>
      </c>
      <c r="D342" s="5">
        <v>10</v>
      </c>
      <c r="E342" s="5"/>
    </row>
    <row r="343" spans="1:5" ht="15.75" customHeight="1" outlineLevel="1" x14ac:dyDescent="0.2">
      <c r="A343" s="19"/>
      <c r="B343" s="36" t="s">
        <v>93</v>
      </c>
      <c r="C343" s="19" t="s">
        <v>34</v>
      </c>
      <c r="D343" s="19">
        <v>10</v>
      </c>
      <c r="E343" s="19"/>
    </row>
    <row r="344" spans="1:5" ht="15.75" customHeight="1" x14ac:dyDescent="0.2">
      <c r="A344" s="5">
        <f>A342+1</f>
        <v>143</v>
      </c>
      <c r="B344" s="35" t="s">
        <v>148</v>
      </c>
      <c r="C344" s="5" t="s">
        <v>34</v>
      </c>
      <c r="D344" s="5">
        <v>7</v>
      </c>
      <c r="E344" s="5"/>
    </row>
    <row r="345" spans="1:5" ht="15.75" customHeight="1" x14ac:dyDescent="0.2">
      <c r="A345" s="64" t="s">
        <v>150</v>
      </c>
      <c r="B345" s="65"/>
      <c r="C345" s="65"/>
      <c r="D345" s="65"/>
      <c r="E345" s="66"/>
    </row>
    <row r="346" spans="1:5" ht="15.75" customHeight="1" x14ac:dyDescent="0.2">
      <c r="A346" s="5">
        <f>A344+1</f>
        <v>144</v>
      </c>
      <c r="B346" s="35" t="s">
        <v>151</v>
      </c>
      <c r="C346" s="5" t="s">
        <v>34</v>
      </c>
      <c r="D346" s="5">
        <v>20</v>
      </c>
      <c r="E346" s="5"/>
    </row>
    <row r="347" spans="1:5" ht="15.75" customHeight="1" x14ac:dyDescent="0.2">
      <c r="A347" s="5">
        <f>A346+1</f>
        <v>145</v>
      </c>
      <c r="B347" s="35" t="s">
        <v>152</v>
      </c>
      <c r="C347" s="5" t="s">
        <v>34</v>
      </c>
      <c r="D347" s="5">
        <v>12</v>
      </c>
      <c r="E347" s="5"/>
    </row>
    <row r="348" spans="1:5" ht="15.75" customHeight="1" x14ac:dyDescent="0.2">
      <c r="A348" s="5">
        <f t="shared" ref="A348:A352" si="18">A347+1</f>
        <v>146</v>
      </c>
      <c r="B348" s="35" t="s">
        <v>153</v>
      </c>
      <c r="C348" s="5" t="s">
        <v>34</v>
      </c>
      <c r="D348" s="5">
        <v>10</v>
      </c>
      <c r="E348" s="5"/>
    </row>
    <row r="349" spans="1:5" ht="15.75" customHeight="1" x14ac:dyDescent="0.2">
      <c r="A349" s="5">
        <f t="shared" si="18"/>
        <v>147</v>
      </c>
      <c r="B349" s="35" t="s">
        <v>396</v>
      </c>
      <c r="C349" s="5" t="s">
        <v>33</v>
      </c>
      <c r="D349" s="5">
        <v>40</v>
      </c>
      <c r="E349" s="5"/>
    </row>
    <row r="350" spans="1:5" ht="15.75" customHeight="1" x14ac:dyDescent="0.2">
      <c r="A350" s="5">
        <f t="shared" si="18"/>
        <v>148</v>
      </c>
      <c r="B350" s="35" t="s">
        <v>154</v>
      </c>
      <c r="C350" s="5" t="s">
        <v>33</v>
      </c>
      <c r="D350" s="5">
        <v>40</v>
      </c>
      <c r="E350" s="5"/>
    </row>
    <row r="351" spans="1:5" ht="15.75" customHeight="1" x14ac:dyDescent="0.2">
      <c r="A351" s="5">
        <f t="shared" si="18"/>
        <v>149</v>
      </c>
      <c r="B351" s="35" t="s">
        <v>212</v>
      </c>
      <c r="C351" s="5" t="s">
        <v>34</v>
      </c>
      <c r="D351" s="5">
        <v>2</v>
      </c>
      <c r="E351" s="5"/>
    </row>
    <row r="352" spans="1:5" ht="15.75" customHeight="1" x14ac:dyDescent="0.2">
      <c r="A352" s="5">
        <f t="shared" si="18"/>
        <v>150</v>
      </c>
      <c r="B352" s="35" t="s">
        <v>395</v>
      </c>
      <c r="C352" s="5" t="s">
        <v>33</v>
      </c>
      <c r="D352" s="5">
        <v>40</v>
      </c>
      <c r="E352" s="5"/>
    </row>
    <row r="353" spans="1:5" ht="15.75" customHeight="1" outlineLevel="1" x14ac:dyDescent="0.2">
      <c r="A353" s="19"/>
      <c r="B353" s="36" t="s">
        <v>155</v>
      </c>
      <c r="C353" s="19" t="s">
        <v>33</v>
      </c>
      <c r="D353" s="19">
        <v>40</v>
      </c>
      <c r="E353" s="19"/>
    </row>
    <row r="354" spans="1:5" ht="15.75" customHeight="1" x14ac:dyDescent="0.2">
      <c r="A354" s="5">
        <f>A352+1</f>
        <v>151</v>
      </c>
      <c r="B354" s="35" t="s">
        <v>397</v>
      </c>
      <c r="C354" s="5" t="s">
        <v>33</v>
      </c>
      <c r="D354" s="5">
        <v>40</v>
      </c>
      <c r="E354" s="5"/>
    </row>
    <row r="355" spans="1:5" ht="15.75" customHeight="1" x14ac:dyDescent="0.2">
      <c r="A355" s="5">
        <f t="shared" ref="A355" si="19">A354+1</f>
        <v>152</v>
      </c>
      <c r="B355" s="35" t="s">
        <v>156</v>
      </c>
      <c r="C355" s="5" t="s">
        <v>34</v>
      </c>
      <c r="D355" s="5">
        <v>15</v>
      </c>
      <c r="E355" s="5"/>
    </row>
    <row r="356" spans="1:5" ht="15.75" customHeight="1" outlineLevel="1" x14ac:dyDescent="0.2">
      <c r="A356" s="19"/>
      <c r="B356" s="36" t="s">
        <v>157</v>
      </c>
      <c r="C356" s="19" t="s">
        <v>34</v>
      </c>
      <c r="D356" s="19">
        <v>15</v>
      </c>
      <c r="E356" s="19"/>
    </row>
    <row r="357" spans="1:5" ht="15.75" customHeight="1" x14ac:dyDescent="0.2">
      <c r="A357" s="5">
        <f>A355+1</f>
        <v>153</v>
      </c>
      <c r="B357" s="35" t="s">
        <v>158</v>
      </c>
      <c r="C357" s="5" t="s">
        <v>34</v>
      </c>
      <c r="D357" s="5">
        <v>5</v>
      </c>
      <c r="E357" s="5"/>
    </row>
    <row r="358" spans="1:5" ht="15.75" customHeight="1" outlineLevel="1" x14ac:dyDescent="0.2">
      <c r="A358" s="19"/>
      <c r="B358" s="36" t="s">
        <v>159</v>
      </c>
      <c r="C358" s="19" t="s">
        <v>34</v>
      </c>
      <c r="D358" s="19">
        <v>5</v>
      </c>
      <c r="E358" s="19"/>
    </row>
    <row r="359" spans="1:5" ht="34.5" customHeight="1" x14ac:dyDescent="0.2">
      <c r="A359" s="5">
        <f>A357+1</f>
        <v>154</v>
      </c>
      <c r="B359" s="35" t="s">
        <v>412</v>
      </c>
      <c r="C359" s="5" t="s">
        <v>34</v>
      </c>
      <c r="D359" s="5">
        <v>17</v>
      </c>
      <c r="E359" s="5" t="s">
        <v>160</v>
      </c>
    </row>
    <row r="360" spans="1:5" ht="15.75" customHeight="1" outlineLevel="1" x14ac:dyDescent="0.2">
      <c r="A360" s="19"/>
      <c r="B360" s="36" t="s">
        <v>168</v>
      </c>
      <c r="C360" s="19" t="s">
        <v>34</v>
      </c>
      <c r="D360" s="19">
        <v>17</v>
      </c>
      <c r="E360" s="53" t="s">
        <v>176</v>
      </c>
    </row>
    <row r="361" spans="1:5" ht="15.75" customHeight="1" x14ac:dyDescent="0.2">
      <c r="A361" s="5">
        <f>A359+1</f>
        <v>155</v>
      </c>
      <c r="B361" s="35" t="s">
        <v>398</v>
      </c>
      <c r="C361" s="5" t="s">
        <v>34</v>
      </c>
      <c r="D361" s="5">
        <v>1</v>
      </c>
      <c r="E361" s="5"/>
    </row>
    <row r="362" spans="1:5" ht="15.75" customHeight="1" outlineLevel="1" x14ac:dyDescent="0.2">
      <c r="A362" s="19"/>
      <c r="B362" s="36" t="s">
        <v>161</v>
      </c>
      <c r="C362" s="19" t="s">
        <v>34</v>
      </c>
      <c r="D362" s="19">
        <v>1</v>
      </c>
      <c r="E362" s="19" t="s">
        <v>170</v>
      </c>
    </row>
    <row r="363" spans="1:5" ht="15.75" customHeight="1" x14ac:dyDescent="0.2">
      <c r="A363" s="5">
        <f>A361+1</f>
        <v>156</v>
      </c>
      <c r="B363" s="35" t="s">
        <v>399</v>
      </c>
      <c r="C363" s="5" t="s">
        <v>34</v>
      </c>
      <c r="D363" s="5">
        <v>1</v>
      </c>
      <c r="E363" s="5" t="s">
        <v>213</v>
      </c>
    </row>
    <row r="364" spans="1:5" ht="17.25" customHeight="1" x14ac:dyDescent="0.2">
      <c r="A364" s="61" t="s">
        <v>162</v>
      </c>
      <c r="B364" s="62"/>
      <c r="C364" s="62"/>
      <c r="D364" s="62"/>
      <c r="E364" s="63"/>
    </row>
    <row r="365" spans="1:5" ht="17.25" customHeight="1" x14ac:dyDescent="0.2">
      <c r="A365" s="5">
        <f>A363+1</f>
        <v>157</v>
      </c>
      <c r="B365" s="35" t="s">
        <v>400</v>
      </c>
      <c r="C365" s="5" t="s">
        <v>34</v>
      </c>
      <c r="D365" s="5">
        <v>3</v>
      </c>
      <c r="E365" s="5"/>
    </row>
    <row r="366" spans="1:5" ht="17.25" customHeight="1" outlineLevel="1" x14ac:dyDescent="0.2">
      <c r="A366" s="19"/>
      <c r="B366" s="36" t="s">
        <v>163</v>
      </c>
      <c r="C366" s="19" t="s">
        <v>34</v>
      </c>
      <c r="D366" s="50">
        <v>3</v>
      </c>
      <c r="E366" s="19"/>
    </row>
    <row r="367" spans="1:5" customFormat="1" ht="20.25" customHeight="1" x14ac:dyDescent="0.35">
      <c r="A367" s="5">
        <f>A365+1</f>
        <v>158</v>
      </c>
      <c r="B367" s="6" t="s">
        <v>38</v>
      </c>
      <c r="C367" s="7" t="s">
        <v>37</v>
      </c>
      <c r="D367" s="44">
        <f>1.5+4.537</f>
        <v>6.0369999999999999</v>
      </c>
      <c r="E367" s="13"/>
    </row>
    <row r="368" spans="1:5" customFormat="1" ht="30.75" customHeight="1" x14ac:dyDescent="0.35">
      <c r="A368" s="5">
        <f t="shared" ref="A368" si="20">A367+1</f>
        <v>159</v>
      </c>
      <c r="B368" s="6" t="s">
        <v>39</v>
      </c>
      <c r="C368" s="7" t="s">
        <v>37</v>
      </c>
      <c r="D368" s="44">
        <f>1.5+4.537</f>
        <v>6.0369999999999999</v>
      </c>
      <c r="E368" s="9"/>
    </row>
    <row r="369" spans="1:5" ht="20.25" customHeight="1" x14ac:dyDescent="0.2">
      <c r="A369" s="75" t="s">
        <v>221</v>
      </c>
      <c r="B369" s="76"/>
      <c r="C369" s="76"/>
      <c r="D369" s="76"/>
      <c r="E369" s="77"/>
    </row>
    <row r="370" spans="1:5" ht="13.5" customHeight="1" x14ac:dyDescent="0.2">
      <c r="A370" s="64" t="s">
        <v>225</v>
      </c>
      <c r="B370" s="65"/>
      <c r="C370" s="65"/>
      <c r="D370" s="65"/>
      <c r="E370" s="66"/>
    </row>
    <row r="371" spans="1:5" ht="15.75" customHeight="1" x14ac:dyDescent="0.2">
      <c r="A371" s="61" t="s">
        <v>53</v>
      </c>
      <c r="B371" s="62"/>
      <c r="C371" s="62"/>
      <c r="D371" s="62"/>
      <c r="E371" s="63"/>
    </row>
    <row r="372" spans="1:5" ht="16.5" customHeight="1" x14ac:dyDescent="0.2">
      <c r="A372" s="5">
        <f>A368+1</f>
        <v>160</v>
      </c>
      <c r="B372" s="35" t="s">
        <v>226</v>
      </c>
      <c r="C372" s="5" t="s">
        <v>230</v>
      </c>
      <c r="D372" s="27">
        <v>27.6</v>
      </c>
      <c r="E372" s="5"/>
    </row>
    <row r="373" spans="1:5" ht="16.5" customHeight="1" x14ac:dyDescent="0.2">
      <c r="A373" s="5">
        <f t="shared" ref="A373:A379" si="21">A372+1</f>
        <v>161</v>
      </c>
      <c r="B373" s="35" t="s">
        <v>227</v>
      </c>
      <c r="C373" s="5" t="s">
        <v>35</v>
      </c>
      <c r="D373" s="27">
        <v>18.920000000000002</v>
      </c>
      <c r="E373" s="5"/>
    </row>
    <row r="374" spans="1:5" ht="15.75" customHeight="1" x14ac:dyDescent="0.2">
      <c r="A374" s="5">
        <f t="shared" si="21"/>
        <v>162</v>
      </c>
      <c r="B374" s="35" t="s">
        <v>388</v>
      </c>
      <c r="C374" s="5" t="s">
        <v>35</v>
      </c>
      <c r="D374" s="27">
        <v>18.920000000000002</v>
      </c>
      <c r="E374" s="5"/>
    </row>
    <row r="375" spans="1:5" ht="15.75" customHeight="1" x14ac:dyDescent="0.2">
      <c r="A375" s="5">
        <f t="shared" si="21"/>
        <v>163</v>
      </c>
      <c r="B375" s="35" t="s">
        <v>228</v>
      </c>
      <c r="C375" s="5" t="s">
        <v>35</v>
      </c>
      <c r="D375" s="27">
        <v>18.920000000000002</v>
      </c>
      <c r="E375" s="5"/>
    </row>
    <row r="376" spans="1:5" ht="15.75" customHeight="1" x14ac:dyDescent="0.2">
      <c r="A376" s="5">
        <f t="shared" si="21"/>
        <v>164</v>
      </c>
      <c r="B376" s="35" t="s">
        <v>229</v>
      </c>
      <c r="C376" s="5" t="s">
        <v>35</v>
      </c>
      <c r="D376" s="27">
        <v>18.920000000000002</v>
      </c>
      <c r="E376" s="5"/>
    </row>
    <row r="377" spans="1:5" ht="15.75" customHeight="1" x14ac:dyDescent="0.2">
      <c r="A377" s="5">
        <f t="shared" si="21"/>
        <v>165</v>
      </c>
      <c r="B377" s="35" t="s">
        <v>32</v>
      </c>
      <c r="C377" s="5" t="s">
        <v>230</v>
      </c>
      <c r="D377" s="27">
        <v>27.8</v>
      </c>
      <c r="E377" s="5"/>
    </row>
    <row r="378" spans="1:5" ht="20" x14ac:dyDescent="0.2">
      <c r="A378" s="5">
        <f t="shared" si="21"/>
        <v>166</v>
      </c>
      <c r="B378" s="35" t="s">
        <v>231</v>
      </c>
      <c r="C378" s="5" t="s">
        <v>34</v>
      </c>
      <c r="D378" s="27">
        <v>3</v>
      </c>
      <c r="E378" s="5" t="s">
        <v>232</v>
      </c>
    </row>
    <row r="379" spans="1:5" ht="15.75" customHeight="1" x14ac:dyDescent="0.2">
      <c r="A379" s="5">
        <f t="shared" si="21"/>
        <v>167</v>
      </c>
      <c r="B379" s="35" t="s">
        <v>233</v>
      </c>
      <c r="C379" s="5" t="s">
        <v>230</v>
      </c>
      <c r="D379" s="27">
        <v>4.5</v>
      </c>
      <c r="E379" s="5"/>
    </row>
    <row r="380" spans="1:5" ht="13.5" customHeight="1" x14ac:dyDescent="0.2">
      <c r="A380" s="64" t="s">
        <v>234</v>
      </c>
      <c r="B380" s="65"/>
      <c r="C380" s="65"/>
      <c r="D380" s="65"/>
      <c r="E380" s="66"/>
    </row>
    <row r="381" spans="1:5" ht="15.75" customHeight="1" x14ac:dyDescent="0.2">
      <c r="A381" s="5">
        <f>A379+1</f>
        <v>168</v>
      </c>
      <c r="B381" s="35" t="s">
        <v>401</v>
      </c>
      <c r="C381" s="5" t="s">
        <v>237</v>
      </c>
      <c r="D381" s="27" t="s">
        <v>236</v>
      </c>
      <c r="E381" s="5"/>
    </row>
    <row r="382" spans="1:5" ht="15.75" customHeight="1" outlineLevel="1" x14ac:dyDescent="0.2">
      <c r="A382" s="41"/>
      <c r="B382" s="42" t="s">
        <v>235</v>
      </c>
      <c r="C382" s="41" t="s">
        <v>44</v>
      </c>
      <c r="D382" s="54">
        <v>1.8919999999999999</v>
      </c>
      <c r="E382" s="41"/>
    </row>
    <row r="383" spans="1:5" ht="15.75" customHeight="1" x14ac:dyDescent="0.2">
      <c r="A383" s="5">
        <f>A381+1</f>
        <v>169</v>
      </c>
      <c r="B383" s="35" t="s">
        <v>238</v>
      </c>
      <c r="C383" s="5" t="s">
        <v>35</v>
      </c>
      <c r="D383" s="27">
        <v>3</v>
      </c>
      <c r="E383" s="5"/>
    </row>
    <row r="384" spans="1:5" ht="15.75" customHeight="1" x14ac:dyDescent="0.2">
      <c r="A384" s="5">
        <f t="shared" ref="A384:A385" si="22">A383+1</f>
        <v>170</v>
      </c>
      <c r="B384" s="35" t="s">
        <v>138</v>
      </c>
      <c r="C384" s="5" t="s">
        <v>35</v>
      </c>
      <c r="D384" s="27">
        <v>18.920000000000002</v>
      </c>
      <c r="E384" s="5"/>
    </row>
    <row r="385" spans="1:5" ht="15.75" customHeight="1" x14ac:dyDescent="0.2">
      <c r="A385" s="5">
        <f t="shared" si="22"/>
        <v>171</v>
      </c>
      <c r="B385" s="35" t="s">
        <v>402</v>
      </c>
      <c r="C385" s="5" t="s">
        <v>35</v>
      </c>
      <c r="D385" s="27">
        <v>18.920000000000002</v>
      </c>
      <c r="E385" s="5"/>
    </row>
    <row r="386" spans="1:5" ht="15.75" customHeight="1" x14ac:dyDescent="0.2">
      <c r="A386" s="19"/>
      <c r="B386" s="36" t="s">
        <v>244</v>
      </c>
      <c r="C386" s="19" t="s">
        <v>35</v>
      </c>
      <c r="D386" s="22">
        <v>18.920000000000002</v>
      </c>
      <c r="E386" s="19"/>
    </row>
    <row r="387" spans="1:5" ht="15.75" customHeight="1" x14ac:dyDescent="0.2">
      <c r="A387" s="5">
        <f>A385+1</f>
        <v>172</v>
      </c>
      <c r="B387" s="35" t="s">
        <v>139</v>
      </c>
      <c r="C387" s="5" t="s">
        <v>35</v>
      </c>
      <c r="D387" s="27">
        <v>18.920000000000002</v>
      </c>
      <c r="E387" s="5"/>
    </row>
    <row r="388" spans="1:5" ht="15.75" customHeight="1" outlineLevel="1" x14ac:dyDescent="0.2">
      <c r="A388" s="19"/>
      <c r="B388" s="36" t="s">
        <v>239</v>
      </c>
      <c r="C388" s="19" t="s">
        <v>35</v>
      </c>
      <c r="D388" s="22">
        <v>18.920000000000002</v>
      </c>
      <c r="E388" s="19"/>
    </row>
    <row r="389" spans="1:5" ht="15.75" customHeight="1" x14ac:dyDescent="0.2">
      <c r="A389" s="5">
        <f>A387+1</f>
        <v>173</v>
      </c>
      <c r="B389" s="35" t="s">
        <v>392</v>
      </c>
      <c r="C389" s="5" t="s">
        <v>35</v>
      </c>
      <c r="D389" s="27">
        <v>18.920000000000002</v>
      </c>
      <c r="E389" s="5"/>
    </row>
    <row r="390" spans="1:5" ht="15.75" customHeight="1" outlineLevel="1" x14ac:dyDescent="0.2">
      <c r="A390" s="19"/>
      <c r="B390" s="36" t="s">
        <v>240</v>
      </c>
      <c r="C390" s="19" t="s">
        <v>35</v>
      </c>
      <c r="D390" s="22">
        <v>18.920000000000002</v>
      </c>
      <c r="E390" s="19"/>
    </row>
    <row r="391" spans="1:5" ht="15.75" customHeight="1" x14ac:dyDescent="0.2">
      <c r="A391" s="5">
        <f>A389+1</f>
        <v>174</v>
      </c>
      <c r="B391" s="35" t="s">
        <v>57</v>
      </c>
      <c r="C391" s="5" t="s">
        <v>230</v>
      </c>
      <c r="D391" s="27">
        <v>27.6</v>
      </c>
      <c r="E391" s="5"/>
    </row>
    <row r="392" spans="1:5" ht="15.75" customHeight="1" outlineLevel="1" x14ac:dyDescent="0.2">
      <c r="A392" s="19"/>
      <c r="B392" s="36" t="s">
        <v>241</v>
      </c>
      <c r="C392" s="19" t="s">
        <v>35</v>
      </c>
      <c r="D392" s="22">
        <v>27.6</v>
      </c>
      <c r="E392" s="19"/>
    </row>
    <row r="393" spans="1:5" ht="15.75" customHeight="1" x14ac:dyDescent="0.2">
      <c r="A393" s="5">
        <f>A391+1</f>
        <v>175</v>
      </c>
      <c r="B393" s="35" t="s">
        <v>242</v>
      </c>
      <c r="C393" s="5" t="s">
        <v>34</v>
      </c>
      <c r="D393" s="27">
        <v>3</v>
      </c>
      <c r="E393" s="5"/>
    </row>
    <row r="394" spans="1:5" ht="16.5" customHeight="1" x14ac:dyDescent="0.2">
      <c r="A394" s="5">
        <f t="shared" ref="A394" si="23">A393+1</f>
        <v>176</v>
      </c>
      <c r="B394" s="35" t="s">
        <v>243</v>
      </c>
      <c r="C394" s="5" t="s">
        <v>34</v>
      </c>
      <c r="D394" s="27">
        <v>1</v>
      </c>
      <c r="E394" s="5" t="s">
        <v>246</v>
      </c>
    </row>
    <row r="395" spans="1:5" ht="15.75" customHeight="1" outlineLevel="1" x14ac:dyDescent="0.2">
      <c r="A395" s="19"/>
      <c r="B395" s="36" t="s">
        <v>245</v>
      </c>
      <c r="C395" s="19" t="s">
        <v>34</v>
      </c>
      <c r="D395" s="22">
        <v>1</v>
      </c>
      <c r="E395" s="19"/>
    </row>
    <row r="396" spans="1:5" ht="13.5" customHeight="1" x14ac:dyDescent="0.2">
      <c r="A396" s="64" t="s">
        <v>247</v>
      </c>
      <c r="B396" s="65"/>
      <c r="C396" s="65"/>
      <c r="D396" s="65"/>
      <c r="E396" s="66"/>
    </row>
    <row r="397" spans="1:5" ht="33" customHeight="1" x14ac:dyDescent="0.2">
      <c r="A397" s="5">
        <f>A394+1</f>
        <v>177</v>
      </c>
      <c r="B397" s="55" t="s">
        <v>248</v>
      </c>
      <c r="C397" s="5" t="s">
        <v>37</v>
      </c>
      <c r="D397" s="27">
        <v>1.46</v>
      </c>
      <c r="E397" s="5"/>
    </row>
    <row r="398" spans="1:5" ht="32.25" customHeight="1" x14ac:dyDescent="0.2">
      <c r="A398" s="5">
        <f t="shared" ref="A398" si="24">A397+1</f>
        <v>178</v>
      </c>
      <c r="B398" s="35" t="s">
        <v>249</v>
      </c>
      <c r="C398" s="5" t="s">
        <v>37</v>
      </c>
      <c r="D398" s="27">
        <v>1.46</v>
      </c>
      <c r="E398" s="5"/>
    </row>
    <row r="399" spans="1:5" ht="20.25" customHeight="1" x14ac:dyDescent="0.2">
      <c r="A399" s="75" t="s">
        <v>326</v>
      </c>
      <c r="B399" s="76"/>
      <c r="C399" s="76"/>
      <c r="D399" s="76"/>
      <c r="E399" s="77"/>
    </row>
    <row r="400" spans="1:5" ht="15.75" customHeight="1" x14ac:dyDescent="0.2">
      <c r="A400" s="5">
        <f>A398+1</f>
        <v>179</v>
      </c>
      <c r="B400" s="35" t="s">
        <v>337</v>
      </c>
      <c r="C400" s="5" t="s">
        <v>34</v>
      </c>
      <c r="D400" s="27">
        <v>1</v>
      </c>
      <c r="E400" s="5"/>
    </row>
    <row r="401" spans="1:5" ht="15.75" customHeight="1" x14ac:dyDescent="0.2">
      <c r="A401" s="5">
        <f>A400+1</f>
        <v>180</v>
      </c>
      <c r="B401" s="35" t="s">
        <v>327</v>
      </c>
      <c r="C401" s="5" t="s">
        <v>44</v>
      </c>
      <c r="D401" s="27">
        <v>2.65</v>
      </c>
      <c r="E401" s="5"/>
    </row>
    <row r="402" spans="1:5" ht="15.75" customHeight="1" x14ac:dyDescent="0.2">
      <c r="A402" s="5">
        <f t="shared" ref="A402:A410" si="25">A401+1</f>
        <v>181</v>
      </c>
      <c r="B402" s="35" t="s">
        <v>403</v>
      </c>
      <c r="C402" s="5" t="s">
        <v>44</v>
      </c>
      <c r="D402" s="27">
        <v>10.02</v>
      </c>
      <c r="E402" s="5"/>
    </row>
    <row r="403" spans="1:5" ht="15.75" customHeight="1" x14ac:dyDescent="0.2">
      <c r="A403" s="5">
        <f t="shared" si="25"/>
        <v>182</v>
      </c>
      <c r="B403" s="35" t="s">
        <v>328</v>
      </c>
      <c r="C403" s="5" t="s">
        <v>35</v>
      </c>
      <c r="D403" s="27">
        <v>7.6</v>
      </c>
      <c r="E403" s="5"/>
    </row>
    <row r="404" spans="1:5" ht="15.75" customHeight="1" x14ac:dyDescent="0.2">
      <c r="A404" s="5">
        <f t="shared" si="25"/>
        <v>183</v>
      </c>
      <c r="B404" s="35" t="s">
        <v>266</v>
      </c>
      <c r="C404" s="5" t="s">
        <v>35</v>
      </c>
      <c r="D404" s="27">
        <v>7.6</v>
      </c>
      <c r="E404" s="5"/>
    </row>
    <row r="405" spans="1:5" ht="15.75" customHeight="1" x14ac:dyDescent="0.2">
      <c r="A405" s="5">
        <f t="shared" si="25"/>
        <v>184</v>
      </c>
      <c r="B405" s="35" t="s">
        <v>329</v>
      </c>
      <c r="C405" s="5" t="s">
        <v>35</v>
      </c>
      <c r="D405" s="27">
        <v>7.6</v>
      </c>
      <c r="E405" s="5"/>
    </row>
    <row r="406" spans="1:5" ht="15.75" customHeight="1" outlineLevel="1" x14ac:dyDescent="0.2">
      <c r="A406" s="19"/>
      <c r="B406" s="36" t="s">
        <v>330</v>
      </c>
      <c r="C406" s="19" t="s">
        <v>45</v>
      </c>
      <c r="D406" s="22">
        <v>18.239999999999998</v>
      </c>
      <c r="E406" s="19"/>
    </row>
    <row r="407" spans="1:5" ht="20.25" customHeight="1" x14ac:dyDescent="0.2">
      <c r="A407" s="5">
        <f>A405+1</f>
        <v>185</v>
      </c>
      <c r="B407" s="35" t="s">
        <v>334</v>
      </c>
      <c r="C407" s="5" t="s">
        <v>237</v>
      </c>
      <c r="D407" s="27" t="s">
        <v>332</v>
      </c>
      <c r="E407" s="5" t="s">
        <v>331</v>
      </c>
    </row>
    <row r="408" spans="1:5" ht="15.75" customHeight="1" outlineLevel="1" x14ac:dyDescent="0.2">
      <c r="A408" s="19"/>
      <c r="B408" s="36" t="s">
        <v>333</v>
      </c>
      <c r="C408" s="19" t="s">
        <v>44</v>
      </c>
      <c r="D408" s="22">
        <v>0.38</v>
      </c>
      <c r="E408" s="19"/>
    </row>
    <row r="409" spans="1:5" ht="15.75" customHeight="1" x14ac:dyDescent="0.2">
      <c r="A409" s="5">
        <f>A407+1</f>
        <v>186</v>
      </c>
      <c r="B409" s="35" t="s">
        <v>335</v>
      </c>
      <c r="C409" s="5" t="s">
        <v>44</v>
      </c>
      <c r="D409" s="27">
        <v>10.02</v>
      </c>
      <c r="E409" s="5"/>
    </row>
    <row r="410" spans="1:5" ht="15.75" customHeight="1" x14ac:dyDescent="0.2">
      <c r="A410" s="5">
        <f t="shared" si="25"/>
        <v>187</v>
      </c>
      <c r="B410" s="35" t="s">
        <v>336</v>
      </c>
      <c r="C410" s="5" t="s">
        <v>44</v>
      </c>
      <c r="D410" s="27">
        <v>2.65</v>
      </c>
      <c r="E410" s="5"/>
    </row>
    <row r="411" spans="1:5" ht="10" x14ac:dyDescent="0.2">
      <c r="A411" s="5">
        <f>A410+1</f>
        <v>188</v>
      </c>
      <c r="B411" s="35" t="s">
        <v>338</v>
      </c>
      <c r="C411" s="5" t="s">
        <v>339</v>
      </c>
      <c r="D411" s="27" t="s">
        <v>340</v>
      </c>
      <c r="E411" s="5"/>
    </row>
    <row r="412" spans="1:5" ht="20" x14ac:dyDescent="0.2">
      <c r="A412" s="5">
        <f>A411+1</f>
        <v>189</v>
      </c>
      <c r="B412" s="35" t="s">
        <v>341</v>
      </c>
      <c r="C412" s="5" t="s">
        <v>237</v>
      </c>
      <c r="D412" s="27" t="s">
        <v>342</v>
      </c>
      <c r="E412" s="5"/>
    </row>
    <row r="413" spans="1:5" ht="16.5" customHeight="1" outlineLevel="1" x14ac:dyDescent="0.2">
      <c r="A413" s="19"/>
      <c r="B413" s="36" t="s">
        <v>333</v>
      </c>
      <c r="C413" s="19" t="s">
        <v>44</v>
      </c>
      <c r="D413" s="22">
        <v>2.5000000000000001E-2</v>
      </c>
      <c r="E413" s="19"/>
    </row>
    <row r="414" spans="1:5" ht="15.75" customHeight="1" x14ac:dyDescent="0.2">
      <c r="A414" s="5">
        <f>A412+1</f>
        <v>190</v>
      </c>
      <c r="B414" s="35" t="s">
        <v>343</v>
      </c>
      <c r="C414" s="5" t="s">
        <v>34</v>
      </c>
      <c r="D414" s="27">
        <v>2</v>
      </c>
      <c r="E414" s="5" t="s">
        <v>344</v>
      </c>
    </row>
    <row r="415" spans="1:5" ht="16.5" customHeight="1" outlineLevel="1" x14ac:dyDescent="0.2">
      <c r="A415" s="19"/>
      <c r="B415" s="36" t="s">
        <v>361</v>
      </c>
      <c r="C415" s="19" t="s">
        <v>362</v>
      </c>
      <c r="D415" s="22">
        <v>2</v>
      </c>
      <c r="E415" s="19"/>
    </row>
    <row r="416" spans="1:5" ht="20.25" customHeight="1" x14ac:dyDescent="0.2">
      <c r="A416" s="75" t="s">
        <v>222</v>
      </c>
      <c r="B416" s="76"/>
      <c r="C416" s="76"/>
      <c r="D416" s="76"/>
      <c r="E416" s="77"/>
    </row>
    <row r="417" spans="1:5" ht="13.5" customHeight="1" x14ac:dyDescent="0.2">
      <c r="A417" s="64" t="s">
        <v>363</v>
      </c>
      <c r="B417" s="65"/>
      <c r="C417" s="65"/>
      <c r="D417" s="65"/>
      <c r="E417" s="66"/>
    </row>
    <row r="418" spans="1:5" ht="15.75" customHeight="1" x14ac:dyDescent="0.2">
      <c r="A418" s="5">
        <f>A414+1</f>
        <v>191</v>
      </c>
      <c r="B418" s="35" t="s">
        <v>250</v>
      </c>
      <c r="C418" s="5" t="s">
        <v>35</v>
      </c>
      <c r="D418" s="27">
        <v>3.6</v>
      </c>
      <c r="E418" s="5" t="s">
        <v>254</v>
      </c>
    </row>
    <row r="419" spans="1:5" ht="15.75" customHeight="1" x14ac:dyDescent="0.2">
      <c r="A419" s="5">
        <f t="shared" ref="A419:A425" si="26">A418+1</f>
        <v>192</v>
      </c>
      <c r="B419" s="35" t="s">
        <v>252</v>
      </c>
      <c r="C419" s="5" t="s">
        <v>35</v>
      </c>
      <c r="D419" s="27">
        <v>1.4</v>
      </c>
      <c r="E419" s="5" t="s">
        <v>253</v>
      </c>
    </row>
    <row r="420" spans="1:5" ht="15.75" customHeight="1" x14ac:dyDescent="0.2">
      <c r="A420" s="5">
        <f t="shared" si="26"/>
        <v>193</v>
      </c>
      <c r="B420" s="35" t="s">
        <v>255</v>
      </c>
      <c r="C420" s="5" t="s">
        <v>35</v>
      </c>
      <c r="D420" s="45">
        <v>5</v>
      </c>
      <c r="E420" s="5"/>
    </row>
    <row r="421" spans="1:5" ht="15.75" customHeight="1" x14ac:dyDescent="0.2">
      <c r="A421" s="5">
        <f t="shared" si="26"/>
        <v>194</v>
      </c>
      <c r="B421" s="35" t="s">
        <v>32</v>
      </c>
      <c r="C421" s="5" t="s">
        <v>230</v>
      </c>
      <c r="D421" s="27">
        <v>14.5</v>
      </c>
      <c r="E421" s="5"/>
    </row>
    <row r="422" spans="1:5" ht="15.75" customHeight="1" x14ac:dyDescent="0.2">
      <c r="A422" s="5">
        <f t="shared" si="26"/>
        <v>195</v>
      </c>
      <c r="B422" s="35" t="s">
        <v>256</v>
      </c>
      <c r="C422" s="5" t="s">
        <v>35</v>
      </c>
      <c r="D422" s="27">
        <v>0.28000000000000003</v>
      </c>
      <c r="E422" s="5" t="s">
        <v>257</v>
      </c>
    </row>
    <row r="423" spans="1:5" ht="15.75" customHeight="1" x14ac:dyDescent="0.2">
      <c r="A423" s="5">
        <f t="shared" si="26"/>
        <v>196</v>
      </c>
      <c r="B423" s="35" t="s">
        <v>258</v>
      </c>
      <c r="C423" s="5" t="s">
        <v>35</v>
      </c>
      <c r="D423" s="27">
        <v>0.98</v>
      </c>
      <c r="E423" s="5"/>
    </row>
    <row r="424" spans="1:5" ht="15.75" customHeight="1" x14ac:dyDescent="0.2">
      <c r="A424" s="5">
        <f t="shared" si="26"/>
        <v>197</v>
      </c>
      <c r="B424" s="35" t="s">
        <v>226</v>
      </c>
      <c r="C424" s="5" t="s">
        <v>230</v>
      </c>
      <c r="D424" s="27">
        <v>23.6</v>
      </c>
      <c r="E424" s="5"/>
    </row>
    <row r="425" spans="1:5" ht="15.75" customHeight="1" x14ac:dyDescent="0.2">
      <c r="A425" s="5">
        <f t="shared" si="26"/>
        <v>198</v>
      </c>
      <c r="B425" s="35" t="s">
        <v>227</v>
      </c>
      <c r="C425" s="5" t="s">
        <v>35</v>
      </c>
      <c r="D425" s="27">
        <v>17.41</v>
      </c>
      <c r="E425" s="5"/>
    </row>
    <row r="426" spans="1:5" ht="13.5" customHeight="1" x14ac:dyDescent="0.2">
      <c r="A426" s="64" t="s">
        <v>364</v>
      </c>
      <c r="B426" s="65"/>
      <c r="C426" s="65"/>
      <c r="D426" s="65"/>
      <c r="E426" s="66"/>
    </row>
    <row r="427" spans="1:5" ht="15.75" customHeight="1" x14ac:dyDescent="0.2">
      <c r="A427" s="5">
        <f>A425+1</f>
        <v>199</v>
      </c>
      <c r="B427" s="35" t="s">
        <v>392</v>
      </c>
      <c r="C427" s="5" t="s">
        <v>35</v>
      </c>
      <c r="D427" s="27">
        <v>17.41</v>
      </c>
      <c r="E427" s="5"/>
    </row>
    <row r="428" spans="1:5" ht="15.75" customHeight="1" outlineLevel="1" x14ac:dyDescent="0.2">
      <c r="A428" s="19"/>
      <c r="B428" s="36" t="s">
        <v>240</v>
      </c>
      <c r="C428" s="19" t="s">
        <v>35</v>
      </c>
      <c r="D428" s="22">
        <v>17.41</v>
      </c>
      <c r="E428" s="19"/>
    </row>
    <row r="429" spans="1:5" ht="15.75" customHeight="1" x14ac:dyDescent="0.2">
      <c r="A429" s="5">
        <f>A427+1</f>
        <v>200</v>
      </c>
      <c r="B429" s="35" t="s">
        <v>57</v>
      </c>
      <c r="C429" s="5" t="s">
        <v>230</v>
      </c>
      <c r="D429" s="27">
        <v>23.6</v>
      </c>
      <c r="E429" s="5"/>
    </row>
    <row r="430" spans="1:5" ht="16.5" customHeight="1" outlineLevel="1" x14ac:dyDescent="0.2">
      <c r="A430" s="19"/>
      <c r="B430" s="36" t="s">
        <v>241</v>
      </c>
      <c r="C430" s="19" t="s">
        <v>230</v>
      </c>
      <c r="D430" s="22">
        <v>23.6</v>
      </c>
      <c r="E430" s="19"/>
    </row>
    <row r="431" spans="1:5" ht="15.75" customHeight="1" x14ac:dyDescent="0.2">
      <c r="A431" s="5">
        <f>A429+1</f>
        <v>201</v>
      </c>
      <c r="B431" s="35" t="s">
        <v>373</v>
      </c>
      <c r="C431" s="5" t="s">
        <v>35</v>
      </c>
      <c r="D431" s="27">
        <v>3.6</v>
      </c>
      <c r="E431" s="5" t="s">
        <v>251</v>
      </c>
    </row>
    <row r="432" spans="1:5" ht="20" outlineLevel="1" x14ac:dyDescent="0.2">
      <c r="A432" s="19"/>
      <c r="B432" s="36" t="s">
        <v>377</v>
      </c>
      <c r="C432" s="19" t="s">
        <v>34</v>
      </c>
      <c r="D432" s="22">
        <v>2</v>
      </c>
      <c r="E432" s="19"/>
    </row>
    <row r="433" spans="1:5" ht="15.75" customHeight="1" x14ac:dyDescent="0.2">
      <c r="A433" s="5">
        <f>A431+1</f>
        <v>202</v>
      </c>
      <c r="B433" s="35" t="s">
        <v>243</v>
      </c>
      <c r="C433" s="5" t="s">
        <v>34</v>
      </c>
      <c r="D433" s="27">
        <v>2</v>
      </c>
      <c r="E433" s="5"/>
    </row>
    <row r="434" spans="1:5" ht="20" x14ac:dyDescent="0.2">
      <c r="A434" s="5">
        <f>A433+1</f>
        <v>203</v>
      </c>
      <c r="B434" s="35" t="s">
        <v>404</v>
      </c>
      <c r="C434" s="5" t="s">
        <v>35</v>
      </c>
      <c r="D434" s="27">
        <v>1.4</v>
      </c>
      <c r="E434" s="5" t="s">
        <v>260</v>
      </c>
    </row>
    <row r="435" spans="1:5" ht="20" outlineLevel="1" x14ac:dyDescent="0.2">
      <c r="A435" s="19"/>
      <c r="B435" s="36" t="s">
        <v>378</v>
      </c>
      <c r="C435" s="19" t="s">
        <v>34</v>
      </c>
      <c r="D435" s="22">
        <v>1</v>
      </c>
      <c r="E435" s="19"/>
    </row>
    <row r="436" spans="1:5" ht="15.75" customHeight="1" x14ac:dyDescent="0.2">
      <c r="A436" s="5">
        <f>A434+1</f>
        <v>204</v>
      </c>
      <c r="B436" s="35" t="s">
        <v>374</v>
      </c>
      <c r="C436" s="5" t="s">
        <v>230</v>
      </c>
      <c r="D436" s="27">
        <v>14.5</v>
      </c>
      <c r="E436" s="5"/>
    </row>
    <row r="437" spans="1:5" ht="15.75" customHeight="1" outlineLevel="1" x14ac:dyDescent="0.2">
      <c r="A437" s="19"/>
      <c r="B437" s="36" t="s">
        <v>375</v>
      </c>
      <c r="C437" s="19" t="s">
        <v>230</v>
      </c>
      <c r="D437" s="22">
        <v>4.7</v>
      </c>
      <c r="E437" s="19"/>
    </row>
    <row r="438" spans="1:5" ht="15.75" customHeight="1" outlineLevel="1" x14ac:dyDescent="0.2">
      <c r="A438" s="19"/>
      <c r="B438" s="36" t="s">
        <v>376</v>
      </c>
      <c r="C438" s="19" t="s">
        <v>230</v>
      </c>
      <c r="D438" s="22">
        <v>9.8000000000000007</v>
      </c>
      <c r="E438" s="19"/>
    </row>
    <row r="439" spans="1:5" ht="21.75" customHeight="1" x14ac:dyDescent="0.2">
      <c r="A439" s="5">
        <f>A434+1</f>
        <v>204</v>
      </c>
      <c r="B439" s="35" t="s">
        <v>415</v>
      </c>
      <c r="C439" s="5" t="s">
        <v>35</v>
      </c>
      <c r="D439" s="27">
        <v>1</v>
      </c>
      <c r="E439" s="5"/>
    </row>
    <row r="440" spans="1:5" ht="15.75" customHeight="1" outlineLevel="1" x14ac:dyDescent="0.2">
      <c r="A440" s="19"/>
      <c r="B440" s="42" t="s">
        <v>261</v>
      </c>
      <c r="C440" s="41" t="s">
        <v>35</v>
      </c>
      <c r="D440" s="22">
        <v>1</v>
      </c>
      <c r="E440" s="19"/>
    </row>
    <row r="441" spans="1:5" ht="15.75" customHeight="1" x14ac:dyDescent="0.2">
      <c r="A441" s="5">
        <f>A439+1</f>
        <v>205</v>
      </c>
      <c r="B441" s="35" t="s">
        <v>262</v>
      </c>
      <c r="C441" s="5" t="s">
        <v>230</v>
      </c>
      <c r="D441" s="27">
        <v>1.5</v>
      </c>
      <c r="E441" s="5"/>
    </row>
    <row r="442" spans="1:5" ht="15.75" customHeight="1" outlineLevel="1" x14ac:dyDescent="0.2">
      <c r="A442" s="19"/>
      <c r="B442" s="42" t="s">
        <v>263</v>
      </c>
      <c r="C442" s="41" t="s">
        <v>230</v>
      </c>
      <c r="D442" s="22">
        <v>1.5</v>
      </c>
      <c r="E442" s="19"/>
    </row>
    <row r="443" spans="1:5" ht="15.75" customHeight="1" outlineLevel="1" x14ac:dyDescent="0.2">
      <c r="A443" s="19"/>
      <c r="B443" s="42" t="s">
        <v>405</v>
      </c>
      <c r="C443" s="41" t="s">
        <v>34</v>
      </c>
      <c r="D443" s="22">
        <v>2</v>
      </c>
      <c r="E443" s="19"/>
    </row>
    <row r="444" spans="1:5" ht="15.75" customHeight="1" x14ac:dyDescent="0.2">
      <c r="A444" s="5">
        <f>A441+1</f>
        <v>206</v>
      </c>
      <c r="B444" s="35" t="s">
        <v>345</v>
      </c>
      <c r="C444" s="5" t="s">
        <v>35</v>
      </c>
      <c r="D444" s="27">
        <f>0.43*0.12</f>
        <v>5.16E-2</v>
      </c>
      <c r="E444" s="5" t="s">
        <v>351</v>
      </c>
    </row>
    <row r="445" spans="1:5" ht="15.75" customHeight="1" x14ac:dyDescent="0.2">
      <c r="A445" s="5">
        <f>A444+1</f>
        <v>207</v>
      </c>
      <c r="B445" s="35" t="s">
        <v>347</v>
      </c>
      <c r="C445" s="5" t="s">
        <v>346</v>
      </c>
      <c r="D445" s="27" t="s">
        <v>348</v>
      </c>
      <c r="E445" s="5"/>
    </row>
    <row r="446" spans="1:5" ht="15.75" customHeight="1" outlineLevel="1" x14ac:dyDescent="0.2">
      <c r="A446" s="19"/>
      <c r="B446" s="36" t="s">
        <v>349</v>
      </c>
      <c r="C446" s="19" t="s">
        <v>34</v>
      </c>
      <c r="D446" s="22">
        <v>1</v>
      </c>
      <c r="E446" s="19"/>
    </row>
    <row r="447" spans="1:5" ht="15.75" customHeight="1" x14ac:dyDescent="0.2">
      <c r="A447" s="5">
        <f>A445+1</f>
        <v>208</v>
      </c>
      <c r="B447" s="35" t="s">
        <v>262</v>
      </c>
      <c r="C447" s="5" t="s">
        <v>230</v>
      </c>
      <c r="D447" s="27">
        <v>2</v>
      </c>
      <c r="E447" s="5"/>
    </row>
    <row r="448" spans="1:5" ht="15.75" customHeight="1" outlineLevel="1" x14ac:dyDescent="0.2">
      <c r="A448" s="19"/>
      <c r="B448" s="42" t="s">
        <v>263</v>
      </c>
      <c r="C448" s="41" t="s">
        <v>230</v>
      </c>
      <c r="D448" s="22">
        <v>2</v>
      </c>
      <c r="E448" s="19"/>
    </row>
    <row r="449" spans="1:5" ht="15.75" customHeight="1" outlineLevel="1" x14ac:dyDescent="0.2">
      <c r="A449" s="19"/>
      <c r="B449" s="42" t="s">
        <v>405</v>
      </c>
      <c r="C449" s="41" t="s">
        <v>34</v>
      </c>
      <c r="D449" s="22">
        <v>2</v>
      </c>
      <c r="E449" s="19"/>
    </row>
    <row r="450" spans="1:5" ht="15.75" customHeight="1" outlineLevel="1" x14ac:dyDescent="0.2">
      <c r="A450" s="19"/>
      <c r="B450" s="42" t="s">
        <v>350</v>
      </c>
      <c r="C450" s="41" t="s">
        <v>34</v>
      </c>
      <c r="D450" s="22">
        <v>3</v>
      </c>
      <c r="E450" s="19"/>
    </row>
    <row r="451" spans="1:5" ht="13.5" customHeight="1" x14ac:dyDescent="0.2">
      <c r="A451" s="64" t="s">
        <v>365</v>
      </c>
      <c r="B451" s="65"/>
      <c r="C451" s="65"/>
      <c r="D451" s="65"/>
      <c r="E451" s="66"/>
    </row>
    <row r="452" spans="1:5" ht="15.75" customHeight="1" x14ac:dyDescent="0.2">
      <c r="A452" s="5">
        <f>A447+1</f>
        <v>209</v>
      </c>
      <c r="B452" s="35" t="s">
        <v>322</v>
      </c>
      <c r="C452" s="5" t="s">
        <v>323</v>
      </c>
      <c r="D452" s="27" t="s">
        <v>324</v>
      </c>
      <c r="E452" s="5"/>
    </row>
    <row r="453" spans="1:5" ht="15.75" customHeight="1" outlineLevel="1" x14ac:dyDescent="0.2">
      <c r="A453" s="19"/>
      <c r="B453" s="36" t="s">
        <v>325</v>
      </c>
      <c r="C453" s="19" t="s">
        <v>34</v>
      </c>
      <c r="D453" s="22">
        <v>2</v>
      </c>
      <c r="E453" s="19"/>
    </row>
    <row r="454" spans="1:5" ht="20.25" customHeight="1" x14ac:dyDescent="0.2">
      <c r="A454" s="75" t="s">
        <v>223</v>
      </c>
      <c r="B454" s="76"/>
      <c r="C454" s="76"/>
      <c r="D454" s="76"/>
      <c r="E454" s="77"/>
    </row>
    <row r="455" spans="1:5" ht="13.5" customHeight="1" x14ac:dyDescent="0.2">
      <c r="A455" s="64" t="s">
        <v>366</v>
      </c>
      <c r="B455" s="65"/>
      <c r="C455" s="65"/>
      <c r="D455" s="65"/>
      <c r="E455" s="66"/>
    </row>
    <row r="456" spans="1:5" ht="16.5" customHeight="1" x14ac:dyDescent="0.2">
      <c r="A456" s="5">
        <f>A452+1</f>
        <v>210</v>
      </c>
      <c r="B456" s="35" t="s">
        <v>406</v>
      </c>
      <c r="C456" s="5" t="s">
        <v>35</v>
      </c>
      <c r="D456" s="27">
        <v>5</v>
      </c>
      <c r="E456" s="5" t="s">
        <v>407</v>
      </c>
    </row>
    <row r="457" spans="1:5" ht="15.75" customHeight="1" x14ac:dyDescent="0.2">
      <c r="A457" s="5">
        <f t="shared" ref="A457:A459" si="27">A456+1</f>
        <v>211</v>
      </c>
      <c r="B457" s="35" t="s">
        <v>265</v>
      </c>
      <c r="C457" s="5" t="s">
        <v>35</v>
      </c>
      <c r="D457" s="27">
        <v>71.78</v>
      </c>
      <c r="E457" s="5" t="s">
        <v>407</v>
      </c>
    </row>
    <row r="458" spans="1:5" ht="15.75" customHeight="1" x14ac:dyDescent="0.2">
      <c r="A458" s="5">
        <f t="shared" si="27"/>
        <v>212</v>
      </c>
      <c r="B458" s="35" t="s">
        <v>266</v>
      </c>
      <c r="C458" s="5" t="s">
        <v>35</v>
      </c>
      <c r="D458" s="27">
        <v>71.78</v>
      </c>
      <c r="E458" s="5" t="s">
        <v>407</v>
      </c>
    </row>
    <row r="459" spans="1:5" ht="15.75" customHeight="1" x14ac:dyDescent="0.2">
      <c r="A459" s="5">
        <f t="shared" si="27"/>
        <v>213</v>
      </c>
      <c r="B459" s="35" t="s">
        <v>267</v>
      </c>
      <c r="C459" s="5" t="s">
        <v>35</v>
      </c>
      <c r="D459" s="27">
        <v>143.56</v>
      </c>
      <c r="E459" s="5" t="s">
        <v>407</v>
      </c>
    </row>
    <row r="460" spans="1:5" ht="15.75" customHeight="1" outlineLevel="1" x14ac:dyDescent="0.2">
      <c r="A460" s="19"/>
      <c r="B460" s="36" t="s">
        <v>259</v>
      </c>
      <c r="C460" s="19" t="s">
        <v>45</v>
      </c>
      <c r="D460" s="22">
        <v>20</v>
      </c>
      <c r="E460" s="19"/>
    </row>
    <row r="461" spans="1:5" ht="20.25" customHeight="1" x14ac:dyDescent="0.2">
      <c r="A461" s="75" t="s">
        <v>224</v>
      </c>
      <c r="B461" s="76"/>
      <c r="C461" s="76"/>
      <c r="D461" s="76"/>
      <c r="E461" s="77"/>
    </row>
    <row r="462" spans="1:5" ht="13.5" customHeight="1" x14ac:dyDescent="0.2">
      <c r="A462" s="64" t="s">
        <v>363</v>
      </c>
      <c r="B462" s="65"/>
      <c r="C462" s="65"/>
      <c r="D462" s="65"/>
      <c r="E462" s="66"/>
    </row>
    <row r="463" spans="1:5" ht="15.75" customHeight="1" x14ac:dyDescent="0.2">
      <c r="A463" s="5">
        <f>A459+1</f>
        <v>214</v>
      </c>
      <c r="B463" s="35" t="s">
        <v>270</v>
      </c>
      <c r="C463" s="56" t="s">
        <v>35</v>
      </c>
      <c r="D463" s="57">
        <f>0.8*1.9</f>
        <v>1.52</v>
      </c>
      <c r="E463" s="5" t="s">
        <v>268</v>
      </c>
    </row>
    <row r="464" spans="1:5" ht="15.75" customHeight="1" x14ac:dyDescent="0.2">
      <c r="A464" s="5">
        <f t="shared" ref="A464:A473" si="28">A463+1</f>
        <v>215</v>
      </c>
      <c r="B464" s="35" t="s">
        <v>271</v>
      </c>
      <c r="C464" s="56" t="s">
        <v>34</v>
      </c>
      <c r="D464" s="57">
        <v>1</v>
      </c>
      <c r="E464" s="5" t="s">
        <v>269</v>
      </c>
    </row>
    <row r="465" spans="1:5" ht="15.75" customHeight="1" x14ac:dyDescent="0.2">
      <c r="A465" s="5">
        <f t="shared" si="28"/>
        <v>216</v>
      </c>
      <c r="B465" s="35" t="s">
        <v>272</v>
      </c>
      <c r="C465" s="56" t="s">
        <v>34</v>
      </c>
      <c r="D465" s="57">
        <v>1</v>
      </c>
      <c r="E465" s="5"/>
    </row>
    <row r="466" spans="1:5" ht="15.75" customHeight="1" x14ac:dyDescent="0.2">
      <c r="A466" s="5">
        <f t="shared" si="28"/>
        <v>217</v>
      </c>
      <c r="B466" s="35" t="s">
        <v>273</v>
      </c>
      <c r="C466" s="56" t="s">
        <v>33</v>
      </c>
      <c r="D466" s="57">
        <v>2.5</v>
      </c>
      <c r="E466" s="5"/>
    </row>
    <row r="467" spans="1:5" ht="15.75" customHeight="1" x14ac:dyDescent="0.2">
      <c r="A467" s="5">
        <f t="shared" si="28"/>
        <v>218</v>
      </c>
      <c r="B467" s="35" t="s">
        <v>274</v>
      </c>
      <c r="C467" s="56" t="s">
        <v>33</v>
      </c>
      <c r="D467" s="57">
        <v>6</v>
      </c>
      <c r="E467" s="5"/>
    </row>
    <row r="468" spans="1:5" ht="10" x14ac:dyDescent="0.2">
      <c r="A468" s="5">
        <f t="shared" si="28"/>
        <v>219</v>
      </c>
      <c r="B468" s="35" t="s">
        <v>51</v>
      </c>
      <c r="C468" s="56" t="s">
        <v>35</v>
      </c>
      <c r="D468" s="58">
        <f>(2.2*2.2)-(0.68*0.78)</f>
        <v>4.3096000000000005</v>
      </c>
      <c r="E468" s="5" t="s">
        <v>275</v>
      </c>
    </row>
    <row r="469" spans="1:5" ht="15.75" customHeight="1" x14ac:dyDescent="0.2">
      <c r="A469" s="5">
        <f t="shared" si="28"/>
        <v>220</v>
      </c>
      <c r="B469" s="35" t="s">
        <v>226</v>
      </c>
      <c r="C469" s="56" t="s">
        <v>33</v>
      </c>
      <c r="D469" s="57">
        <v>11.4</v>
      </c>
      <c r="E469" s="5"/>
    </row>
    <row r="470" spans="1:5" ht="15.75" customHeight="1" x14ac:dyDescent="0.2">
      <c r="A470" s="5">
        <f t="shared" si="28"/>
        <v>221</v>
      </c>
      <c r="B470" s="35" t="s">
        <v>276</v>
      </c>
      <c r="C470" s="56" t="s">
        <v>35</v>
      </c>
      <c r="D470" s="58">
        <f>(2.2*2.2)+(2.4*2.2)-(0.68*0.78)</f>
        <v>9.5896000000000008</v>
      </c>
      <c r="E470" s="5"/>
    </row>
    <row r="471" spans="1:5" ht="15.75" customHeight="1" x14ac:dyDescent="0.2">
      <c r="A471" s="5">
        <f t="shared" si="28"/>
        <v>222</v>
      </c>
      <c r="B471" s="35" t="s">
        <v>227</v>
      </c>
      <c r="C471" s="56" t="s">
        <v>35</v>
      </c>
      <c r="D471" s="57">
        <f>2.4*2.2</f>
        <v>5.28</v>
      </c>
      <c r="E471" s="5"/>
    </row>
    <row r="472" spans="1:5" ht="15.75" customHeight="1" x14ac:dyDescent="0.2">
      <c r="A472" s="5">
        <f t="shared" si="28"/>
        <v>223</v>
      </c>
      <c r="B472" s="35" t="s">
        <v>135</v>
      </c>
      <c r="C472" s="56" t="s">
        <v>35</v>
      </c>
      <c r="D472" s="57">
        <f>D471</f>
        <v>5.28</v>
      </c>
      <c r="E472" s="5"/>
    </row>
    <row r="473" spans="1:5" ht="15.75" customHeight="1" x14ac:dyDescent="0.2">
      <c r="A473" s="5">
        <f t="shared" si="28"/>
        <v>224</v>
      </c>
      <c r="B473" s="35" t="s">
        <v>136</v>
      </c>
      <c r="C473" s="56" t="s">
        <v>35</v>
      </c>
      <c r="D473" s="57">
        <f>D471</f>
        <v>5.28</v>
      </c>
      <c r="E473" s="5"/>
    </row>
    <row r="474" spans="1:5" ht="15.75" customHeight="1" x14ac:dyDescent="0.2">
      <c r="A474" s="5">
        <f>A473+1</f>
        <v>225</v>
      </c>
      <c r="B474" s="35" t="s">
        <v>277</v>
      </c>
      <c r="C474" s="56" t="s">
        <v>35</v>
      </c>
      <c r="D474" s="57">
        <v>22</v>
      </c>
      <c r="E474" s="5" t="s">
        <v>278</v>
      </c>
    </row>
    <row r="475" spans="1:5" ht="13.5" customHeight="1" x14ac:dyDescent="0.2">
      <c r="A475" s="64" t="s">
        <v>364</v>
      </c>
      <c r="B475" s="65"/>
      <c r="C475" s="65"/>
      <c r="D475" s="65"/>
      <c r="E475" s="66"/>
    </row>
    <row r="476" spans="1:5" ht="10" x14ac:dyDescent="0.2">
      <c r="A476" s="5">
        <f>A474+1</f>
        <v>226</v>
      </c>
      <c r="B476" s="35" t="s">
        <v>408</v>
      </c>
      <c r="C476" s="5" t="s">
        <v>44</v>
      </c>
      <c r="D476" s="27">
        <v>0.95899999999999996</v>
      </c>
      <c r="E476" s="5" t="s">
        <v>282</v>
      </c>
    </row>
    <row r="477" spans="1:5" ht="15.75" customHeight="1" outlineLevel="1" x14ac:dyDescent="0.2">
      <c r="A477" s="19"/>
      <c r="B477" s="36" t="s">
        <v>279</v>
      </c>
      <c r="C477" s="19" t="s">
        <v>44</v>
      </c>
      <c r="D477" s="22">
        <v>0.96</v>
      </c>
      <c r="E477" s="19"/>
    </row>
    <row r="478" spans="1:5" ht="15.75" customHeight="1" x14ac:dyDescent="0.2">
      <c r="A478" s="5">
        <f>A476+1</f>
        <v>227</v>
      </c>
      <c r="B478" s="35" t="s">
        <v>280</v>
      </c>
      <c r="C478" s="5" t="s">
        <v>35</v>
      </c>
      <c r="D478" s="27">
        <v>9.59</v>
      </c>
      <c r="E478" s="5" t="s">
        <v>281</v>
      </c>
    </row>
    <row r="479" spans="1:5" ht="10" x14ac:dyDescent="0.2">
      <c r="A479" s="5">
        <f t="shared" ref="A479" si="29">A478+1</f>
        <v>228</v>
      </c>
      <c r="B479" s="35" t="s">
        <v>387</v>
      </c>
      <c r="C479" s="5" t="s">
        <v>35</v>
      </c>
      <c r="D479" s="27">
        <v>4.3099999999999996</v>
      </c>
      <c r="E479" s="5" t="s">
        <v>283</v>
      </c>
    </row>
    <row r="480" spans="1:5" ht="15.75" customHeight="1" outlineLevel="1" x14ac:dyDescent="0.2">
      <c r="A480" s="19"/>
      <c r="B480" s="36" t="s">
        <v>284</v>
      </c>
      <c r="C480" s="19" t="s">
        <v>44</v>
      </c>
      <c r="D480" s="22">
        <v>0.96</v>
      </c>
      <c r="E480" s="19"/>
    </row>
    <row r="481" spans="1:5" ht="15.75" customHeight="1" x14ac:dyDescent="0.2">
      <c r="A481" s="5">
        <f>A479+1</f>
        <v>229</v>
      </c>
      <c r="B481" s="35" t="s">
        <v>285</v>
      </c>
      <c r="C481" s="5" t="s">
        <v>35</v>
      </c>
      <c r="D481" s="27">
        <v>5.28</v>
      </c>
      <c r="E481" s="5" t="s">
        <v>286</v>
      </c>
    </row>
    <row r="482" spans="1:5" ht="15.75" customHeight="1" x14ac:dyDescent="0.2">
      <c r="A482" s="5">
        <f t="shared" ref="A482:A483" si="30">A481+1</f>
        <v>230</v>
      </c>
      <c r="B482" s="35" t="s">
        <v>138</v>
      </c>
      <c r="C482" s="5" t="s">
        <v>35</v>
      </c>
      <c r="D482" s="27">
        <v>5.28</v>
      </c>
      <c r="E482" s="5"/>
    </row>
    <row r="483" spans="1:5" ht="15.75" customHeight="1" x14ac:dyDescent="0.2">
      <c r="A483" s="5">
        <f t="shared" si="30"/>
        <v>231</v>
      </c>
      <c r="B483" s="35" t="s">
        <v>139</v>
      </c>
      <c r="C483" s="5" t="s">
        <v>35</v>
      </c>
      <c r="D483" s="27">
        <v>5.28</v>
      </c>
      <c r="E483" s="5"/>
    </row>
    <row r="484" spans="1:5" ht="15.75" customHeight="1" outlineLevel="1" x14ac:dyDescent="0.2">
      <c r="A484" s="19"/>
      <c r="B484" s="36" t="s">
        <v>239</v>
      </c>
      <c r="C484" s="19" t="s">
        <v>35</v>
      </c>
      <c r="D484" s="22">
        <v>5.28</v>
      </c>
      <c r="E484" s="19"/>
    </row>
    <row r="485" spans="1:5" ht="15.75" customHeight="1" x14ac:dyDescent="0.2">
      <c r="A485" s="5">
        <f>A483+1</f>
        <v>232</v>
      </c>
      <c r="B485" s="35" t="s">
        <v>392</v>
      </c>
      <c r="C485" s="5" t="s">
        <v>35</v>
      </c>
      <c r="D485" s="27">
        <v>5.28</v>
      </c>
      <c r="E485" s="5"/>
    </row>
    <row r="486" spans="1:5" ht="15.75" customHeight="1" outlineLevel="1" x14ac:dyDescent="0.2">
      <c r="A486" s="19"/>
      <c r="B486" s="36" t="s">
        <v>240</v>
      </c>
      <c r="C486" s="19" t="s">
        <v>35</v>
      </c>
      <c r="D486" s="22">
        <v>5.28</v>
      </c>
      <c r="E486" s="19"/>
    </row>
    <row r="487" spans="1:5" ht="15.75" customHeight="1" x14ac:dyDescent="0.2">
      <c r="A487" s="5">
        <f>A485+1</f>
        <v>233</v>
      </c>
      <c r="B487" s="35" t="s">
        <v>57</v>
      </c>
      <c r="C487" s="56" t="s">
        <v>33</v>
      </c>
      <c r="D487" s="27">
        <v>11.4</v>
      </c>
      <c r="E487" s="5"/>
    </row>
    <row r="488" spans="1:5" ht="16.5" customHeight="1" outlineLevel="1" x14ac:dyDescent="0.2">
      <c r="A488" s="19"/>
      <c r="B488" s="36" t="s">
        <v>241</v>
      </c>
      <c r="C488" s="19" t="s">
        <v>230</v>
      </c>
      <c r="D488" s="22">
        <v>11.4</v>
      </c>
      <c r="E488" s="19"/>
    </row>
    <row r="489" spans="1:5" ht="20.25" customHeight="1" x14ac:dyDescent="0.2">
      <c r="A489" s="5">
        <f>A487+1</f>
        <v>234</v>
      </c>
      <c r="B489" s="35" t="s">
        <v>287</v>
      </c>
      <c r="C489" s="5" t="s">
        <v>35</v>
      </c>
      <c r="D489" s="27">
        <v>1.52</v>
      </c>
      <c r="E489" s="5" t="s">
        <v>268</v>
      </c>
    </row>
    <row r="490" spans="1:5" ht="15.75" customHeight="1" x14ac:dyDescent="0.2">
      <c r="A490" s="5">
        <f t="shared" ref="A490" si="31">A489+1</f>
        <v>235</v>
      </c>
      <c r="B490" s="35" t="s">
        <v>262</v>
      </c>
      <c r="C490" s="5" t="s">
        <v>230</v>
      </c>
      <c r="D490" s="27">
        <v>1</v>
      </c>
      <c r="E490" s="5"/>
    </row>
    <row r="491" spans="1:5" ht="15.75" customHeight="1" outlineLevel="1" x14ac:dyDescent="0.2">
      <c r="A491" s="19"/>
      <c r="B491" s="42" t="s">
        <v>288</v>
      </c>
      <c r="C491" s="41" t="s">
        <v>230</v>
      </c>
      <c r="D491" s="22">
        <v>1</v>
      </c>
      <c r="E491" s="19"/>
    </row>
    <row r="492" spans="1:5" ht="15.75" customHeight="1" outlineLevel="1" x14ac:dyDescent="0.2">
      <c r="A492" s="19"/>
      <c r="B492" s="42" t="s">
        <v>264</v>
      </c>
      <c r="C492" s="41" t="s">
        <v>34</v>
      </c>
      <c r="D492" s="22">
        <v>2</v>
      </c>
      <c r="E492" s="19"/>
    </row>
    <row r="493" spans="1:5" ht="15.75" customHeight="1" x14ac:dyDescent="0.2">
      <c r="A493" s="5">
        <f>A490+1</f>
        <v>236</v>
      </c>
      <c r="B493" s="35" t="s">
        <v>289</v>
      </c>
      <c r="C493" s="56" t="s">
        <v>33</v>
      </c>
      <c r="D493" s="27">
        <v>6</v>
      </c>
      <c r="E493" s="5"/>
    </row>
    <row r="494" spans="1:5" ht="15.75" customHeight="1" outlineLevel="1" x14ac:dyDescent="0.2">
      <c r="A494" s="19"/>
      <c r="B494" s="42" t="s">
        <v>369</v>
      </c>
      <c r="C494" s="41" t="s">
        <v>230</v>
      </c>
      <c r="D494" s="22">
        <v>6</v>
      </c>
      <c r="E494" s="19"/>
    </row>
    <row r="495" spans="1:5" ht="13.5" customHeight="1" x14ac:dyDescent="0.2">
      <c r="A495" s="64" t="s">
        <v>367</v>
      </c>
      <c r="B495" s="65"/>
      <c r="C495" s="65"/>
      <c r="D495" s="65"/>
      <c r="E495" s="66"/>
    </row>
    <row r="496" spans="1:5" ht="15.75" customHeight="1" x14ac:dyDescent="0.2">
      <c r="A496" s="5">
        <f>A493+1</f>
        <v>237</v>
      </c>
      <c r="B496" s="35" t="s">
        <v>290</v>
      </c>
      <c r="C496" s="56" t="s">
        <v>33</v>
      </c>
      <c r="D496" s="27">
        <v>2.5</v>
      </c>
      <c r="E496" s="5"/>
    </row>
    <row r="497" spans="1:5" ht="15.75" customHeight="1" outlineLevel="1" x14ac:dyDescent="0.2">
      <c r="A497" s="19"/>
      <c r="B497" s="42" t="s">
        <v>155</v>
      </c>
      <c r="C497" s="41" t="s">
        <v>230</v>
      </c>
      <c r="D497" s="22">
        <v>2.5</v>
      </c>
      <c r="E497" s="19"/>
    </row>
    <row r="498" spans="1:5" ht="15.75" customHeight="1" x14ac:dyDescent="0.2">
      <c r="A498" s="5">
        <f>A496+1</f>
        <v>238</v>
      </c>
      <c r="B498" s="35" t="s">
        <v>291</v>
      </c>
      <c r="C498" s="56" t="s">
        <v>33</v>
      </c>
      <c r="D498" s="27">
        <v>2.5</v>
      </c>
      <c r="E498" s="5"/>
    </row>
    <row r="499" spans="1:5" ht="15.75" customHeight="1" x14ac:dyDescent="0.2">
      <c r="A499" s="5">
        <f t="shared" ref="A499:A500" si="32">A498+1</f>
        <v>239</v>
      </c>
      <c r="B499" s="35" t="s">
        <v>292</v>
      </c>
      <c r="C499" s="56" t="s">
        <v>34</v>
      </c>
      <c r="D499" s="27">
        <v>1</v>
      </c>
      <c r="E499" s="5"/>
    </row>
    <row r="500" spans="1:5" ht="15.75" customHeight="1" x14ac:dyDescent="0.2">
      <c r="A500" s="5">
        <f t="shared" si="32"/>
        <v>240</v>
      </c>
      <c r="B500" s="35" t="s">
        <v>293</v>
      </c>
      <c r="C500" s="56" t="s">
        <v>34</v>
      </c>
      <c r="D500" s="27">
        <v>1</v>
      </c>
      <c r="E500" s="5"/>
    </row>
    <row r="501" spans="1:5" ht="13.5" customHeight="1" x14ac:dyDescent="0.2">
      <c r="A501" s="64" t="s">
        <v>366</v>
      </c>
      <c r="B501" s="65"/>
      <c r="C501" s="65"/>
      <c r="D501" s="65"/>
      <c r="E501" s="66"/>
    </row>
    <row r="502" spans="1:5" ht="15.75" customHeight="1" x14ac:dyDescent="0.2">
      <c r="A502" s="61" t="s">
        <v>294</v>
      </c>
      <c r="B502" s="62"/>
      <c r="C502" s="62"/>
      <c r="D502" s="62"/>
      <c r="E502" s="63"/>
    </row>
    <row r="503" spans="1:5" ht="15.75" customHeight="1" x14ac:dyDescent="0.2">
      <c r="A503" s="5">
        <f>A500+1</f>
        <v>241</v>
      </c>
      <c r="B503" s="35" t="s">
        <v>295</v>
      </c>
      <c r="C503" s="56" t="s">
        <v>33</v>
      </c>
      <c r="D503" s="27">
        <v>30.4</v>
      </c>
      <c r="E503" s="5"/>
    </row>
    <row r="504" spans="1:5" ht="15.75" customHeight="1" outlineLevel="1" x14ac:dyDescent="0.2">
      <c r="A504" s="19"/>
      <c r="B504" s="36" t="s">
        <v>296</v>
      </c>
      <c r="C504" s="19" t="s">
        <v>45</v>
      </c>
      <c r="D504" s="22">
        <v>22.8</v>
      </c>
      <c r="E504" s="19"/>
    </row>
    <row r="505" spans="1:5" ht="15.75" customHeight="1" x14ac:dyDescent="0.2">
      <c r="A505" s="61" t="s">
        <v>297</v>
      </c>
      <c r="B505" s="62"/>
      <c r="C505" s="62"/>
      <c r="D505" s="62"/>
      <c r="E505" s="63"/>
    </row>
    <row r="506" spans="1:5" ht="30" customHeight="1" x14ac:dyDescent="0.2">
      <c r="A506" s="5">
        <f>A503+1</f>
        <v>242</v>
      </c>
      <c r="B506" s="35" t="s">
        <v>298</v>
      </c>
      <c r="C506" s="5" t="s">
        <v>37</v>
      </c>
      <c r="D506" s="27">
        <v>0.04</v>
      </c>
      <c r="E506" s="5" t="s">
        <v>299</v>
      </c>
    </row>
    <row r="507" spans="1:5" ht="20" outlineLevel="1" x14ac:dyDescent="0.2">
      <c r="A507" s="19"/>
      <c r="B507" s="36" t="s">
        <v>300</v>
      </c>
      <c r="C507" s="19" t="s">
        <v>37</v>
      </c>
      <c r="D507" s="22">
        <v>0.04</v>
      </c>
      <c r="E507" s="19"/>
    </row>
    <row r="508" spans="1:5" ht="15.75" customHeight="1" x14ac:dyDescent="0.2">
      <c r="A508" s="5">
        <f>A506+1</f>
        <v>243</v>
      </c>
      <c r="B508" s="35" t="s">
        <v>301</v>
      </c>
      <c r="C508" s="5" t="s">
        <v>35</v>
      </c>
      <c r="D508" s="27">
        <v>2.82</v>
      </c>
      <c r="E508" s="5"/>
    </row>
    <row r="509" spans="1:5" ht="15.75" customHeight="1" x14ac:dyDescent="0.2">
      <c r="A509" s="5">
        <f>A508+1</f>
        <v>244</v>
      </c>
      <c r="B509" s="35" t="s">
        <v>302</v>
      </c>
      <c r="C509" s="5" t="s">
        <v>35</v>
      </c>
      <c r="D509" s="27">
        <v>2.82</v>
      </c>
      <c r="E509" s="5"/>
    </row>
    <row r="510" spans="1:5" ht="15.75" customHeight="1" x14ac:dyDescent="0.2">
      <c r="A510" s="5">
        <f t="shared" ref="A510:A520" si="33">A509+1</f>
        <v>245</v>
      </c>
      <c r="B510" s="35" t="s">
        <v>303</v>
      </c>
      <c r="C510" s="5" t="s">
        <v>35</v>
      </c>
      <c r="D510" s="27">
        <v>2.82</v>
      </c>
      <c r="E510" s="5"/>
    </row>
    <row r="511" spans="1:5" ht="15.75" customHeight="1" x14ac:dyDescent="0.2">
      <c r="A511" s="5">
        <f t="shared" si="33"/>
        <v>246</v>
      </c>
      <c r="B511" s="35" t="s">
        <v>304</v>
      </c>
      <c r="C511" s="5" t="s">
        <v>35</v>
      </c>
      <c r="D511" s="27">
        <v>2.82</v>
      </c>
      <c r="E511" s="5"/>
    </row>
    <row r="512" spans="1:5" ht="15.75" customHeight="1" outlineLevel="1" x14ac:dyDescent="0.2">
      <c r="A512" s="19"/>
      <c r="B512" s="42" t="s">
        <v>305</v>
      </c>
      <c r="C512" s="41" t="s">
        <v>37</v>
      </c>
      <c r="D512" s="22">
        <v>1.9E-2</v>
      </c>
      <c r="E512" s="19"/>
    </row>
    <row r="513" spans="1:5" ht="15.75" customHeight="1" outlineLevel="1" x14ac:dyDescent="0.2">
      <c r="A513" s="19"/>
      <c r="B513" s="42" t="s">
        <v>306</v>
      </c>
      <c r="C513" s="41" t="s">
        <v>34</v>
      </c>
      <c r="D513" s="22">
        <v>34</v>
      </c>
      <c r="E513" s="19"/>
    </row>
    <row r="514" spans="1:5" ht="15.75" customHeight="1" x14ac:dyDescent="0.2">
      <c r="A514" s="61" t="s">
        <v>307</v>
      </c>
      <c r="B514" s="62"/>
      <c r="C514" s="62"/>
      <c r="D514" s="62"/>
      <c r="E514" s="63"/>
    </row>
    <row r="515" spans="1:5" ht="15.75" customHeight="1" x14ac:dyDescent="0.2">
      <c r="A515" s="5">
        <f>A511+1</f>
        <v>247</v>
      </c>
      <c r="B515" s="35" t="s">
        <v>304</v>
      </c>
      <c r="C515" s="5" t="s">
        <v>35</v>
      </c>
      <c r="D515" s="27">
        <v>2.2000000000000002</v>
      </c>
      <c r="E515" s="5"/>
    </row>
    <row r="516" spans="1:5" ht="15.75" customHeight="1" outlineLevel="1" x14ac:dyDescent="0.2">
      <c r="A516" s="19"/>
      <c r="B516" s="42" t="s">
        <v>305</v>
      </c>
      <c r="C516" s="41" t="s">
        <v>37</v>
      </c>
      <c r="D516" s="22">
        <v>1.7000000000000001E-2</v>
      </c>
      <c r="E516" s="19"/>
    </row>
    <row r="517" spans="1:5" ht="15.75" customHeight="1" outlineLevel="1" x14ac:dyDescent="0.2">
      <c r="A517" s="19"/>
      <c r="B517" s="42" t="s">
        <v>306</v>
      </c>
      <c r="C517" s="41" t="s">
        <v>34</v>
      </c>
      <c r="D517" s="22">
        <v>15</v>
      </c>
      <c r="E517" s="19"/>
    </row>
    <row r="518" spans="1:5" ht="13.5" customHeight="1" x14ac:dyDescent="0.2">
      <c r="A518" s="64" t="s">
        <v>368</v>
      </c>
      <c r="B518" s="65"/>
      <c r="C518" s="65"/>
      <c r="D518" s="65"/>
      <c r="E518" s="66"/>
    </row>
    <row r="519" spans="1:5" ht="10" x14ac:dyDescent="0.2">
      <c r="A519" s="5">
        <f>A515+1</f>
        <v>248</v>
      </c>
      <c r="B519" s="35" t="s">
        <v>248</v>
      </c>
      <c r="C519" s="5" t="s">
        <v>37</v>
      </c>
      <c r="D519" s="27">
        <v>0.4355</v>
      </c>
      <c r="E519" s="5"/>
    </row>
    <row r="520" spans="1:5" ht="20" x14ac:dyDescent="0.2">
      <c r="A520" s="5">
        <f t="shared" si="33"/>
        <v>249</v>
      </c>
      <c r="B520" s="35" t="s">
        <v>308</v>
      </c>
      <c r="C520" s="5" t="s">
        <v>37</v>
      </c>
      <c r="D520" s="27">
        <v>0.4355</v>
      </c>
      <c r="E520" s="5"/>
    </row>
    <row r="521" spans="1:5" ht="20.25" customHeight="1" x14ac:dyDescent="0.2">
      <c r="A521" s="78" t="s">
        <v>220</v>
      </c>
      <c r="B521" s="79"/>
      <c r="C521" s="79"/>
      <c r="D521" s="79"/>
      <c r="E521" s="80"/>
    </row>
    <row r="522" spans="1:5" ht="13.5" customHeight="1" x14ac:dyDescent="0.2">
      <c r="A522" s="64" t="s">
        <v>53</v>
      </c>
      <c r="B522" s="65"/>
      <c r="C522" s="65"/>
      <c r="D522" s="65"/>
      <c r="E522" s="66"/>
    </row>
    <row r="523" spans="1:5" ht="20" x14ac:dyDescent="0.2">
      <c r="A523" s="5">
        <f>A520+1</f>
        <v>250</v>
      </c>
      <c r="B523" s="35" t="s">
        <v>416</v>
      </c>
      <c r="C523" s="5" t="s">
        <v>44</v>
      </c>
      <c r="D523" s="27">
        <v>4.3</v>
      </c>
      <c r="E523" s="5"/>
    </row>
    <row r="524" spans="1:5" ht="15.75" customHeight="1" outlineLevel="1" x14ac:dyDescent="0.2">
      <c r="A524" s="19"/>
      <c r="B524" s="36" t="s">
        <v>309</v>
      </c>
      <c r="C524" s="19" t="s">
        <v>44</v>
      </c>
      <c r="D524" s="22">
        <v>4.3</v>
      </c>
      <c r="E524" s="19"/>
    </row>
    <row r="525" spans="1:5" ht="15.75" customHeight="1" x14ac:dyDescent="0.2">
      <c r="A525" s="5">
        <f>A523+1</f>
        <v>251</v>
      </c>
      <c r="B525" s="35" t="s">
        <v>310</v>
      </c>
      <c r="C525" s="5" t="s">
        <v>44</v>
      </c>
      <c r="D525" s="27">
        <v>8.6</v>
      </c>
      <c r="E525" s="5"/>
    </row>
    <row r="526" spans="1:5" ht="16.5" customHeight="1" outlineLevel="1" x14ac:dyDescent="0.2">
      <c r="A526" s="19"/>
      <c r="B526" s="36" t="s">
        <v>311</v>
      </c>
      <c r="C526" s="19" t="s">
        <v>37</v>
      </c>
      <c r="D526" s="22">
        <v>0.22500000000000001</v>
      </c>
      <c r="E526" s="19"/>
    </row>
    <row r="527" spans="1:5" ht="15.75" customHeight="1" outlineLevel="1" x14ac:dyDescent="0.2">
      <c r="A527" s="19"/>
      <c r="B527" s="36" t="s">
        <v>312</v>
      </c>
      <c r="C527" s="19" t="s">
        <v>44</v>
      </c>
      <c r="D527" s="22">
        <v>8.6</v>
      </c>
      <c r="E527" s="19"/>
    </row>
    <row r="528" spans="1:5" ht="13.5" customHeight="1" x14ac:dyDescent="0.2">
      <c r="A528" s="64" t="s">
        <v>370</v>
      </c>
      <c r="B528" s="65"/>
      <c r="C528" s="65"/>
      <c r="D528" s="65"/>
      <c r="E528" s="66"/>
    </row>
    <row r="529" spans="1:5" ht="15.75" customHeight="1" x14ac:dyDescent="0.2">
      <c r="A529" s="5">
        <f>A525+1</f>
        <v>252</v>
      </c>
      <c r="B529" s="35" t="s">
        <v>313</v>
      </c>
      <c r="C529" s="5" t="s">
        <v>44</v>
      </c>
      <c r="D529" s="27">
        <v>0.01</v>
      </c>
      <c r="E529" s="5"/>
    </row>
    <row r="530" spans="1:5" ht="15.75" customHeight="1" x14ac:dyDescent="0.2">
      <c r="A530" s="5">
        <f t="shared" ref="A530:A532" si="34">A529+1</f>
        <v>253</v>
      </c>
      <c r="B530" s="35" t="s">
        <v>314</v>
      </c>
      <c r="C530" s="5" t="s">
        <v>44</v>
      </c>
      <c r="D530" s="27">
        <v>12.81</v>
      </c>
      <c r="E530" s="5"/>
    </row>
    <row r="531" spans="1:5" ht="15.75" customHeight="1" x14ac:dyDescent="0.2">
      <c r="A531" s="5">
        <f t="shared" si="34"/>
        <v>254</v>
      </c>
      <c r="B531" s="35" t="s">
        <v>315</v>
      </c>
      <c r="C531" s="5" t="s">
        <v>35</v>
      </c>
      <c r="D531" s="27">
        <v>42.7</v>
      </c>
      <c r="E531" s="5"/>
    </row>
    <row r="532" spans="1:5" ht="15.75" customHeight="1" x14ac:dyDescent="0.2">
      <c r="A532" s="5">
        <f t="shared" si="34"/>
        <v>255</v>
      </c>
      <c r="B532" s="35" t="s">
        <v>409</v>
      </c>
      <c r="C532" s="5" t="s">
        <v>44</v>
      </c>
      <c r="D532" s="27">
        <v>8.5399999999999991</v>
      </c>
      <c r="E532" s="5"/>
    </row>
    <row r="533" spans="1:5" ht="15.75" customHeight="1" outlineLevel="1" x14ac:dyDescent="0.2">
      <c r="A533" s="19"/>
      <c r="B533" s="36" t="s">
        <v>309</v>
      </c>
      <c r="C533" s="19" t="s">
        <v>35</v>
      </c>
      <c r="D533" s="22">
        <v>8.5399999999999991</v>
      </c>
      <c r="E533" s="19"/>
    </row>
    <row r="534" spans="1:5" ht="15.75" customHeight="1" x14ac:dyDescent="0.2">
      <c r="A534" s="5">
        <f>A532+1</f>
        <v>256</v>
      </c>
      <c r="B534" s="35" t="s">
        <v>316</v>
      </c>
      <c r="C534" s="5" t="s">
        <v>44</v>
      </c>
      <c r="D534" s="27">
        <v>8.5399999999999991</v>
      </c>
      <c r="E534" s="5"/>
    </row>
    <row r="535" spans="1:5" ht="16.5" customHeight="1" outlineLevel="1" x14ac:dyDescent="0.2">
      <c r="A535" s="19"/>
      <c r="B535" s="36" t="s">
        <v>317</v>
      </c>
      <c r="C535" s="19" t="s">
        <v>35</v>
      </c>
      <c r="D535" s="22">
        <v>42.7</v>
      </c>
      <c r="E535" s="19"/>
    </row>
    <row r="536" spans="1:5" ht="15.75" customHeight="1" outlineLevel="1" x14ac:dyDescent="0.2">
      <c r="A536" s="19"/>
      <c r="B536" s="36" t="s">
        <v>312</v>
      </c>
      <c r="C536" s="19" t="s">
        <v>44</v>
      </c>
      <c r="D536" s="22">
        <v>8.5399999999999991</v>
      </c>
      <c r="E536" s="19"/>
    </row>
    <row r="537" spans="1:5" ht="28.5" customHeight="1" x14ac:dyDescent="0.2">
      <c r="A537" s="97" t="s">
        <v>215</v>
      </c>
      <c r="B537" s="97"/>
      <c r="C537" s="97"/>
      <c r="D537" s="97"/>
      <c r="E537" s="97"/>
    </row>
    <row r="538" spans="1:5" customFormat="1" ht="60.75" customHeight="1" x14ac:dyDescent="0.35">
      <c r="A538" s="98" t="s">
        <v>15</v>
      </c>
      <c r="B538" s="98"/>
      <c r="C538" s="98"/>
      <c r="D538" s="98"/>
      <c r="E538" s="98"/>
    </row>
    <row r="539" spans="1:5" ht="34.5" customHeight="1" x14ac:dyDescent="0.2">
      <c r="A539" s="71" t="s">
        <v>214</v>
      </c>
      <c r="B539" s="71"/>
      <c r="C539" s="71"/>
      <c r="D539" s="71"/>
      <c r="E539" s="71"/>
    </row>
    <row r="540" spans="1:5" ht="27.75" customHeight="1" x14ac:dyDescent="0.2">
      <c r="A540" s="70" t="s">
        <v>7</v>
      </c>
      <c r="B540" s="70"/>
      <c r="C540" s="70"/>
      <c r="D540" s="70"/>
      <c r="E540" s="70"/>
    </row>
    <row r="541" spans="1:5" ht="34.5" customHeight="1" x14ac:dyDescent="0.2">
      <c r="A541" s="70" t="s">
        <v>8</v>
      </c>
      <c r="B541" s="70"/>
      <c r="C541" s="70"/>
      <c r="D541" s="70"/>
      <c r="E541" s="70"/>
    </row>
    <row r="542" spans="1:5" ht="31.5" customHeight="1" x14ac:dyDescent="0.2">
      <c r="A542" s="70" t="s">
        <v>16</v>
      </c>
      <c r="B542" s="70"/>
      <c r="C542" s="70"/>
      <c r="D542" s="70"/>
      <c r="E542" s="70"/>
    </row>
    <row r="543" spans="1:5" ht="19.5" customHeight="1" x14ac:dyDescent="0.2">
      <c r="A543" s="70" t="s">
        <v>9</v>
      </c>
      <c r="B543" s="70"/>
      <c r="C543" s="70"/>
      <c r="D543" s="70"/>
      <c r="E543" s="70"/>
    </row>
    <row r="544" spans="1:5" ht="29.25" customHeight="1" x14ac:dyDescent="0.2">
      <c r="A544" s="70" t="s">
        <v>10</v>
      </c>
      <c r="B544" s="70"/>
      <c r="C544" s="70"/>
      <c r="D544" s="70"/>
      <c r="E544" s="70"/>
    </row>
    <row r="545" spans="1:5" ht="29.25" customHeight="1" x14ac:dyDescent="0.2">
      <c r="A545" s="70" t="s">
        <v>11</v>
      </c>
      <c r="B545" s="70"/>
      <c r="C545" s="70"/>
      <c r="D545" s="70"/>
      <c r="E545" s="70"/>
    </row>
    <row r="546" spans="1:5" ht="29.25" customHeight="1" x14ac:dyDescent="0.2">
      <c r="A546" s="70" t="s">
        <v>353</v>
      </c>
      <c r="B546" s="70"/>
      <c r="C546" s="70"/>
      <c r="D546" s="70"/>
      <c r="E546" s="70"/>
    </row>
    <row r="547" spans="1:5" ht="39.75" customHeight="1" x14ac:dyDescent="0.2">
      <c r="A547" s="72" t="s">
        <v>356</v>
      </c>
      <c r="B547" s="72"/>
      <c r="C547" s="72"/>
      <c r="D547" s="72"/>
      <c r="E547" s="72"/>
    </row>
    <row r="548" spans="1:5" ht="36" customHeight="1" x14ac:dyDescent="0.2">
      <c r="A548" s="72" t="s">
        <v>174</v>
      </c>
      <c r="B548" s="72"/>
      <c r="C548" s="72"/>
      <c r="D548" s="72"/>
      <c r="E548" s="72"/>
    </row>
    <row r="549" spans="1:5" ht="36" customHeight="1" x14ac:dyDescent="0.2">
      <c r="A549" s="72" t="s">
        <v>352</v>
      </c>
      <c r="B549" s="72"/>
      <c r="C549" s="72"/>
      <c r="D549" s="72"/>
      <c r="E549" s="72"/>
    </row>
    <row r="550" spans="1:5" ht="36" customHeight="1" x14ac:dyDescent="0.2">
      <c r="A550" s="72" t="s">
        <v>354</v>
      </c>
      <c r="B550" s="72"/>
      <c r="C550" s="72"/>
      <c r="D550" s="72"/>
      <c r="E550" s="72"/>
    </row>
    <row r="551" spans="1:5" ht="36" customHeight="1" x14ac:dyDescent="0.2">
      <c r="A551" s="72" t="s">
        <v>355</v>
      </c>
      <c r="B551" s="72"/>
      <c r="C551" s="72"/>
      <c r="D551" s="72"/>
      <c r="E551" s="72"/>
    </row>
    <row r="552" spans="1:5" ht="33" customHeight="1" x14ac:dyDescent="0.2">
      <c r="A552" s="71" t="s">
        <v>12</v>
      </c>
      <c r="B552" s="71"/>
      <c r="C552" s="71"/>
      <c r="D552" s="71"/>
      <c r="E552" s="71"/>
    </row>
    <row r="553" spans="1:5" ht="16.5" customHeight="1" x14ac:dyDescent="0.2">
      <c r="A553" s="71" t="s">
        <v>40</v>
      </c>
      <c r="B553" s="71"/>
      <c r="C553" s="71"/>
      <c r="D553" s="71"/>
      <c r="E553" s="71"/>
    </row>
    <row r="554" spans="1:5" ht="16.5" customHeight="1" x14ac:dyDescent="0.2">
      <c r="A554" s="71" t="s">
        <v>371</v>
      </c>
      <c r="B554" s="71"/>
      <c r="C554" s="71"/>
      <c r="D554" s="71"/>
      <c r="E554" s="71"/>
    </row>
    <row r="555" spans="1:5" ht="30" customHeight="1" x14ac:dyDescent="0.2">
      <c r="A555" s="71" t="s">
        <v>41</v>
      </c>
      <c r="B555" s="71"/>
      <c r="C555" s="71"/>
      <c r="D555" s="71"/>
      <c r="E555" s="71"/>
    </row>
    <row r="556" spans="1:5" ht="18.75" customHeight="1" x14ac:dyDescent="0.2">
      <c r="A556" s="71" t="s">
        <v>42</v>
      </c>
      <c r="B556" s="71"/>
      <c r="C556" s="71"/>
      <c r="D556" s="71"/>
      <c r="E556" s="71"/>
    </row>
    <row r="557" spans="1:5" ht="37.5" customHeight="1" x14ac:dyDescent="0.2">
      <c r="A557" s="70" t="s">
        <v>13</v>
      </c>
      <c r="B557" s="70"/>
      <c r="C557" s="70"/>
      <c r="D557" s="70"/>
      <c r="E557" s="70"/>
    </row>
    <row r="558" spans="1:5" ht="34.5" customHeight="1" x14ac:dyDescent="0.2">
      <c r="A558" s="70" t="s">
        <v>14</v>
      </c>
      <c r="B558" s="70"/>
      <c r="C558" s="70"/>
      <c r="D558" s="70"/>
      <c r="E558" s="70"/>
    </row>
    <row r="559" spans="1:5" ht="48" customHeight="1" x14ac:dyDescent="0.2">
      <c r="A559" s="67" t="s">
        <v>43</v>
      </c>
      <c r="B559" s="67"/>
      <c r="C559" s="67"/>
      <c r="D559" s="67"/>
      <c r="E559" s="67"/>
    </row>
    <row r="560" spans="1:5" ht="47.25" customHeight="1" x14ac:dyDescent="0.2">
      <c r="A560" s="67" t="s">
        <v>216</v>
      </c>
      <c r="B560" s="68"/>
      <c r="C560" s="68"/>
      <c r="D560" s="68"/>
      <c r="E560" s="69"/>
    </row>
    <row r="561" spans="1:5" ht="14.25" customHeight="1" x14ac:dyDescent="0.2">
      <c r="A561" s="38"/>
      <c r="B561" s="38"/>
      <c r="C561" s="38"/>
      <c r="D561" s="38"/>
      <c r="E561" s="38"/>
    </row>
    <row r="562" spans="1:5" ht="11.25" customHeight="1" x14ac:dyDescent="0.2">
      <c r="B562" s="1" t="s">
        <v>175</v>
      </c>
    </row>
    <row r="564" spans="1:5" ht="11.25" customHeight="1" x14ac:dyDescent="0.2">
      <c r="B564" s="1" t="s">
        <v>110</v>
      </c>
    </row>
    <row r="566" spans="1:5" ht="11.25" customHeight="1" x14ac:dyDescent="0.2">
      <c r="B566" s="1" t="s">
        <v>17</v>
      </c>
    </row>
    <row r="569" spans="1:5" ht="11.25" customHeight="1" x14ac:dyDescent="0.2">
      <c r="B569" s="1" t="s">
        <v>164</v>
      </c>
    </row>
    <row r="571" spans="1:5" ht="11.25" customHeight="1" x14ac:dyDescent="0.2">
      <c r="B571" s="1" t="s">
        <v>357</v>
      </c>
    </row>
  </sheetData>
  <autoFilter ref="A38:E560" xr:uid="{00000000-0009-0000-0000-000000000000}"/>
  <mergeCells count="128">
    <mergeCell ref="A99:E99"/>
    <mergeCell ref="A380:E380"/>
    <mergeCell ref="A396:E396"/>
    <mergeCell ref="A550:E550"/>
    <mergeCell ref="A416:E416"/>
    <mergeCell ref="A417:E417"/>
    <mergeCell ref="A426:E426"/>
    <mergeCell ref="A454:E454"/>
    <mergeCell ref="A502:E502"/>
    <mergeCell ref="A537:E537"/>
    <mergeCell ref="A538:E538"/>
    <mergeCell ref="A501:E501"/>
    <mergeCell ref="A505:E505"/>
    <mergeCell ref="A514:E514"/>
    <mergeCell ref="A451:E451"/>
    <mergeCell ref="A399:E399"/>
    <mergeCell ref="A104:E104"/>
    <mergeCell ref="A191:E191"/>
    <mergeCell ref="A199:E199"/>
    <mergeCell ref="A200:E200"/>
    <mergeCell ref="A112:E112"/>
    <mergeCell ref="A113:E113"/>
    <mergeCell ref="A125:E125"/>
    <mergeCell ref="A131:E131"/>
    <mergeCell ref="A31:E31"/>
    <mergeCell ref="A32:E32"/>
    <mergeCell ref="A33:E33"/>
    <mergeCell ref="A34:E34"/>
    <mergeCell ref="A98:E98"/>
    <mergeCell ref="A40:E40"/>
    <mergeCell ref="A47:E47"/>
    <mergeCell ref="A36:E36"/>
    <mergeCell ref="A39:E39"/>
    <mergeCell ref="A48:E48"/>
    <mergeCell ref="A52:E52"/>
    <mergeCell ref="A60:E60"/>
    <mergeCell ref="A64:E64"/>
    <mergeCell ref="A65:E65"/>
    <mergeCell ref="A74:E74"/>
    <mergeCell ref="A82:E82"/>
    <mergeCell ref="A83:E83"/>
    <mergeCell ref="A90:E90"/>
    <mergeCell ref="A15:E17"/>
    <mergeCell ref="A19:E19"/>
    <mergeCell ref="A29:E30"/>
    <mergeCell ref="A18:E18"/>
    <mergeCell ref="A22:E22"/>
    <mergeCell ref="A21:E21"/>
    <mergeCell ref="A20:E20"/>
    <mergeCell ref="A23:E23"/>
    <mergeCell ref="A24:E24"/>
    <mergeCell ref="A25:E25"/>
    <mergeCell ref="A26:E26"/>
    <mergeCell ref="A27:E27"/>
    <mergeCell ref="A28:E28"/>
    <mergeCell ref="A1:B1"/>
    <mergeCell ref="C1:E1"/>
    <mergeCell ref="A2:B2"/>
    <mergeCell ref="C2:E2"/>
    <mergeCell ref="C3:E3"/>
    <mergeCell ref="A4:D4"/>
    <mergeCell ref="C5:E5"/>
    <mergeCell ref="C6:E6"/>
    <mergeCell ref="A9:B9"/>
    <mergeCell ref="C9:D9"/>
    <mergeCell ref="E9:E14"/>
    <mergeCell ref="A10:B10"/>
    <mergeCell ref="C10:D10"/>
    <mergeCell ref="C11:D11"/>
    <mergeCell ref="A12:D12"/>
    <mergeCell ref="C13:D13"/>
    <mergeCell ref="C14:D14"/>
    <mergeCell ref="A162:E162"/>
    <mergeCell ref="A544:E544"/>
    <mergeCell ref="A541:E541"/>
    <mergeCell ref="A201:E201"/>
    <mergeCell ref="A205:E205"/>
    <mergeCell ref="A219:E219"/>
    <mergeCell ref="A223:E223"/>
    <mergeCell ref="A224:E224"/>
    <mergeCell ref="A369:E369"/>
    <mergeCell ref="A539:E539"/>
    <mergeCell ref="A542:E542"/>
    <mergeCell ref="A543:E543"/>
    <mergeCell ref="A540:E540"/>
    <mergeCell ref="A461:E461"/>
    <mergeCell ref="A462:E462"/>
    <mergeCell ref="A455:E455"/>
    <mergeCell ref="A475:E475"/>
    <mergeCell ref="A232:E232"/>
    <mergeCell ref="A246:E246"/>
    <mergeCell ref="A250:E250"/>
    <mergeCell ref="A251:E251"/>
    <mergeCell ref="A255:E255"/>
    <mergeCell ref="A518:E518"/>
    <mergeCell ref="A521:E521"/>
    <mergeCell ref="A560:E560"/>
    <mergeCell ref="A545:E545"/>
    <mergeCell ref="A552:E552"/>
    <mergeCell ref="A557:E557"/>
    <mergeCell ref="A558:E558"/>
    <mergeCell ref="A556:E556"/>
    <mergeCell ref="A559:E559"/>
    <mergeCell ref="A553:E553"/>
    <mergeCell ref="A555:E555"/>
    <mergeCell ref="A547:E547"/>
    <mergeCell ref="A548:E548"/>
    <mergeCell ref="A549:E549"/>
    <mergeCell ref="A546:E546"/>
    <mergeCell ref="A551:E551"/>
    <mergeCell ref="A554:E554"/>
    <mergeCell ref="A269:E269"/>
    <mergeCell ref="A273:E273"/>
    <mergeCell ref="A274:E274"/>
    <mergeCell ref="A278:E278"/>
    <mergeCell ref="A292:E292"/>
    <mergeCell ref="A522:E522"/>
    <mergeCell ref="A528:E528"/>
    <mergeCell ref="A345:E345"/>
    <mergeCell ref="A364:E364"/>
    <mergeCell ref="A296:E296"/>
    <mergeCell ref="A297:E297"/>
    <mergeCell ref="A301:E301"/>
    <mergeCell ref="A315:E315"/>
    <mergeCell ref="A319:E319"/>
    <mergeCell ref="A495:E495"/>
    <mergeCell ref="A370:E370"/>
    <mergeCell ref="A371:E371"/>
  </mergeCells>
  <printOptions horizontalCentered="1"/>
  <pageMargins left="0.25" right="0.25" top="0.75" bottom="0.75" header="0.3" footer="0.3"/>
  <pageSetup paperSize="9" scale="73" fitToHeight="0" orientation="portrait" horizontalDpi="4294967295" verticalDpi="4294967295" r:id="rId1"/>
  <headerFooter>
    <oddFooter>&amp;RСтраница &amp;P</oddFooter>
  </headerFooter>
  <rowBreaks count="1" manualBreakCount="1">
    <brk id="525" max="4" man="1"/>
  </rowBreaks>
  <ignoredErrors>
    <ignoredError sqref="D54 D235 D208 D281 D304 D92 D106 D2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Техническое задание</vt:lpstr>
      <vt:lpstr>'Техническое задание'!Заголовки_для_печати</vt:lpstr>
      <vt:lpstr>'Техническое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Антонов Дмитрий</dc:creator>
  <cp:lastModifiedBy>Хамидулин Саяр Гаярович</cp:lastModifiedBy>
  <cp:lastPrinted>2024-11-28T11:42:04Z</cp:lastPrinted>
  <dcterms:created xsi:type="dcterms:W3CDTF">2020-09-30T08:50:27Z</dcterms:created>
  <dcterms:modified xsi:type="dcterms:W3CDTF">2025-12-15T11:31:37Z</dcterms:modified>
</cp:coreProperties>
</file>